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Nowe Wydzialy\Zdrowe_Dane\Raporty\aktualizacja Astma\"/>
    </mc:Choice>
  </mc:AlternateContent>
  <bookViews>
    <workbookView xWindow="0" yWindow="0" windowWidth="13125" windowHeight="6105" firstSheet="15" activeTab="20"/>
  </bookViews>
  <sheets>
    <sheet name="Spis treści" sheetId="1" r:id="rId1"/>
    <sheet name="Tabela 1.1" sheetId="2" r:id="rId2"/>
    <sheet name="Tabela 1.2" sheetId="3" r:id="rId3"/>
    <sheet name="Wykres 1.1" sheetId="4" r:id="rId4"/>
    <sheet name="Wykres 1.2" sheetId="5" r:id="rId5"/>
    <sheet name="Wykres 1.3" sheetId="6" r:id="rId6"/>
    <sheet name="Wykres 1.4" sheetId="7" r:id="rId7"/>
    <sheet name="Wykres 1.5" sheetId="8" r:id="rId8"/>
    <sheet name="Wykres 2.1" sheetId="9" r:id="rId9"/>
    <sheet name="Tabela 2.1" sheetId="10" r:id="rId10"/>
    <sheet name="Tabela 2.2" sheetId="11" r:id="rId11"/>
    <sheet name="Wykres 2.2" sheetId="12" r:id="rId12"/>
    <sheet name="Wykres 2.3" sheetId="13" r:id="rId13"/>
    <sheet name="Tabela 2.3" sheetId="14" r:id="rId14"/>
    <sheet name="Wykres 2.4" sheetId="15" r:id="rId15"/>
    <sheet name="Wykres 2.5" sheetId="16" r:id="rId16"/>
    <sheet name="Tabela 2.4" sheetId="17" r:id="rId17"/>
    <sheet name="Wykres 2.6" sheetId="18" r:id="rId18"/>
    <sheet name="Tabela 2.5" sheetId="19" r:id="rId19"/>
    <sheet name="Wykres 2.8" sheetId="20" r:id="rId20"/>
    <sheet name="Tabela 2.6" sheetId="21" r:id="rId21"/>
    <sheet name="Wykres 2.9" sheetId="22" r:id="rId22"/>
    <sheet name="Wykres 2.10" sheetId="23" r:id="rId23"/>
    <sheet name="Tabela 2.7" sheetId="24" r:id="rId24"/>
    <sheet name="Wykres 2.11" sheetId="25" r:id="rId25"/>
    <sheet name="Tabela 2.8" sheetId="26" r:id="rId26"/>
    <sheet name="Wykres 2.12" sheetId="27" r:id="rId27"/>
    <sheet name="Tabela 2.9" sheetId="28" r:id="rId28"/>
    <sheet name="Wykres 2.13" sheetId="29" r:id="rId29"/>
    <sheet name="Wykres 2.14" sheetId="30" r:id="rId30"/>
    <sheet name="Wykres 2.15" sheetId="31" r:id="rId31"/>
    <sheet name="Wykres 2.16" sheetId="32" r:id="rId32"/>
    <sheet name="Tabela 2.10" sheetId="33" r:id="rId33"/>
    <sheet name="Wykres 2.17" sheetId="34" r:id="rId34"/>
    <sheet name="Tabela 2.11" sheetId="35" r:id="rId35"/>
    <sheet name="Wykres 2.18" sheetId="36" r:id="rId36"/>
    <sheet name="Wykres 2.19" sheetId="37" r:id="rId37"/>
    <sheet name="Tabela 2.12" sheetId="38" r:id="rId38"/>
    <sheet name="Tabela 2.13" sheetId="39" r:id="rId39"/>
    <sheet name="Tabela 2.14" sheetId="40" r:id="rId40"/>
    <sheet name="Tabela 2.15" sheetId="41" r:id="rId41"/>
    <sheet name="Tabela 2.16" sheetId="42" r:id="rId42"/>
    <sheet name="Wykres 2.20" sheetId="43" r:id="rId43"/>
    <sheet name="Tabela 2.17" sheetId="44" r:id="rId44"/>
    <sheet name="Tabela 2.18" sheetId="45" r:id="rId45"/>
    <sheet name="Wykres 2.21" sheetId="46" r:id="rId46"/>
    <sheet name="Tabela 2.19" sheetId="47" r:id="rId47"/>
    <sheet name="Tabela 2.20" sheetId="48" r:id="rId48"/>
    <sheet name="Tabela 2.21" sheetId="49" r:id="rId49"/>
  </sheets>
  <definedNames>
    <definedName name="_xlnm._FilterDatabase" localSheetId="44" hidden="1">'Tabela 2.18'!$A$3:$F$35</definedName>
    <definedName name="_xlnm._FilterDatabase" localSheetId="13" hidden="1">'Tabela 2.3'!$A$3:$D$43</definedName>
    <definedName name="_xlnm._FilterDatabase" localSheetId="16" hidden="1">'Tabela 2.4'!$A$3:$D$31</definedName>
  </definedNames>
  <calcPr calcId="162913"/>
</workbook>
</file>

<file path=xl/calcChain.xml><?xml version="1.0" encoding="utf-8"?>
<calcChain xmlns="http://schemas.openxmlformats.org/spreadsheetml/2006/main">
  <c r="A17" i="49" l="1"/>
  <c r="A16" i="48"/>
  <c r="A16" i="47"/>
  <c r="A23" i="46"/>
  <c r="A41" i="45"/>
  <c r="A28" i="44"/>
  <c r="A25" i="43"/>
  <c r="A18" i="42"/>
  <c r="A25" i="41"/>
  <c r="A16" i="40"/>
  <c r="A24" i="39"/>
  <c r="A16" i="38"/>
  <c r="A23" i="37"/>
  <c r="A23" i="36"/>
  <c r="A72" i="35"/>
  <c r="A72" i="34"/>
  <c r="A18" i="33"/>
  <c r="A22" i="32"/>
  <c r="A22" i="31"/>
  <c r="A25" i="30"/>
  <c r="A135" i="29"/>
  <c r="A18" i="28"/>
  <c r="A20" i="27"/>
  <c r="A19" i="26"/>
  <c r="A21" i="25"/>
  <c r="A20" i="24"/>
  <c r="A25" i="23"/>
  <c r="A19" i="22"/>
  <c r="A20" i="21"/>
  <c r="A23" i="20"/>
  <c r="A17" i="19"/>
  <c r="A28" i="18"/>
  <c r="A35" i="17"/>
  <c r="A14" i="16"/>
  <c r="A37" i="15"/>
  <c r="A47" i="14"/>
  <c r="A23" i="13"/>
  <c r="A21" i="12"/>
  <c r="A17" i="11"/>
  <c r="A17" i="10"/>
  <c r="A24" i="9"/>
  <c r="A49" i="8"/>
  <c r="A51" i="7"/>
  <c r="A109" i="6"/>
  <c r="A21" i="5"/>
  <c r="A49" i="4"/>
  <c r="A51" i="3"/>
  <c r="A22" i="2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  <c r="A1" i="1"/>
</calcChain>
</file>

<file path=xl/sharedStrings.xml><?xml version="1.0" encoding="utf-8"?>
<sst xmlns="http://schemas.openxmlformats.org/spreadsheetml/2006/main" count="1578" uniqueCount="335">
  <si>
    <t>Tabela 1.1: Wartości wskaźników chorobowości astmy (liczba chorych na 100 tys. ludności), DALY (liczba utraconych DALY na 100 tys. ludności) oraz umieralności (liczba zgonów na 100 tys. ludności) z powodu astmy w regionach świata (2019)</t>
  </si>
  <si>
    <t>Region</t>
  </si>
  <si>
    <t>DALY (liczba utraconych DALY na 100 tys. ludności)</t>
  </si>
  <si>
    <t>Wskaźnik umieralności</t>
  </si>
  <si>
    <t>Wskaźnik chorobowości</t>
  </si>
  <si>
    <t>Ameryka Północna</t>
  </si>
  <si>
    <t>Ameryka Południowa</t>
  </si>
  <si>
    <t>Europa Zachodnia</t>
  </si>
  <si>
    <t>Europa Środkowa</t>
  </si>
  <si>
    <t>Oceania</t>
  </si>
  <si>
    <t>Karaiby i Ameryka Łacińska</t>
  </si>
  <si>
    <t>Afryka Północna i Bliski Wschód</t>
  </si>
  <si>
    <t>Afryka Subsaharyjska</t>
  </si>
  <si>
    <t>Świat</t>
  </si>
  <si>
    <t>Europa Wschodnia</t>
  </si>
  <si>
    <t>Azja Środkowa</t>
  </si>
  <si>
    <t>Azja Południowa</t>
  </si>
  <si>
    <t>Azja Wschodnia</t>
  </si>
  <si>
    <t>Źródło: opracowanie własne na podstawie danych Global Burden of Disease (GDB)</t>
  </si>
  <si>
    <t>W GBD w statystykach dot. chorobowości astma jest definiowana jako J45–J46.0, Z82.5 wg ICD-10 a w statystykach dot. umieralności jako J45–J46.9 wg ICD-10</t>
  </si>
  <si>
    <t>Tabela 1.2: Wartości wskaźników chorobowości astmy (liczba chorych na 100 tys. ludności), DALY (liczba utraconych DALY na 100 tys. ludności) oraz umieralności (liczba zgonów na 100 tys. ludności) z powodu astmy w  wybranych Państwach Europy (2019)</t>
  </si>
  <si>
    <t>Portugalia</t>
  </si>
  <si>
    <t>Wielka Brytania</t>
  </si>
  <si>
    <t>Szwecja</t>
  </si>
  <si>
    <t>Malta</t>
  </si>
  <si>
    <t>Holandia</t>
  </si>
  <si>
    <t>Cypr</t>
  </si>
  <si>
    <t>Islandia</t>
  </si>
  <si>
    <t>Luksemburg</t>
  </si>
  <si>
    <t>Irlandia</t>
  </si>
  <si>
    <t>Norwegia</t>
  </si>
  <si>
    <t>Francja</t>
  </si>
  <si>
    <t>Szwajcaria</t>
  </si>
  <si>
    <t>Finlandia</t>
  </si>
  <si>
    <t>Monako</t>
  </si>
  <si>
    <t>Andora</t>
  </si>
  <si>
    <t>Polska</t>
  </si>
  <si>
    <t>Macedonia Północna</t>
  </si>
  <si>
    <t>Grecja</t>
  </si>
  <si>
    <t>Austria</t>
  </si>
  <si>
    <t>Słowenia</t>
  </si>
  <si>
    <t>Bośnia i Hercegowina</t>
  </si>
  <si>
    <t>Dania</t>
  </si>
  <si>
    <t>Hiszpania</t>
  </si>
  <si>
    <t>Belgia</t>
  </si>
  <si>
    <t>Chorwacja</t>
  </si>
  <si>
    <t>Rumunia</t>
  </si>
  <si>
    <t>Niemcy</t>
  </si>
  <si>
    <t>Włochy</t>
  </si>
  <si>
    <t>Bułgaria</t>
  </si>
  <si>
    <t>Czarnogóra</t>
  </si>
  <si>
    <t>Białoruś</t>
  </si>
  <si>
    <t>Węgry</t>
  </si>
  <si>
    <t>Łotwa</t>
  </si>
  <si>
    <t>Czechy</t>
  </si>
  <si>
    <t>Serbia</t>
  </si>
  <si>
    <t>Słowacja</t>
  </si>
  <si>
    <t>Albania</t>
  </si>
  <si>
    <t>Ukraina</t>
  </si>
  <si>
    <t>Mołdawia</t>
  </si>
  <si>
    <t>Litwa</t>
  </si>
  <si>
    <t>Rosja</t>
  </si>
  <si>
    <t>Estonia</t>
  </si>
  <si>
    <t>Wykres 1.1: Szacowana liczba chorych na astmę (w mln) na świecie w podziale na płeć— oszacowanie (ciągła linia) i 95% przedział ufności (niebieskie pole) (2000–2019)</t>
  </si>
  <si>
    <t>Rok</t>
  </si>
  <si>
    <t>Płeć</t>
  </si>
  <si>
    <t>Wartość</t>
  </si>
  <si>
    <t>Dolne oszacowanie 95% przedziału ufności</t>
  </si>
  <si>
    <t>Górne oszacowanie 95% przedziału ufności</t>
  </si>
  <si>
    <t>Mężczyźni</t>
  </si>
  <si>
    <t>Kobiety</t>
  </si>
  <si>
    <t>Wykres 1.2: Liczba chorych na astmę (w tys.) na świecie w przeliczeniu na 100 tys. ludności w po dziale na płeć i grupy wiekowe (2019)</t>
  </si>
  <si>
    <t>Grupa wiekowa</t>
  </si>
  <si>
    <t>5-14</t>
  </si>
  <si>
    <t>15-49</t>
  </si>
  <si>
    <t>50-69</t>
  </si>
  <si>
    <t>powyżej 70 lat</t>
  </si>
  <si>
    <t>poniżej 5 r.ż.</t>
  </si>
  <si>
    <t>Wykres 1.3: Procentowa zmiana wskaźnika umieralności z powodu astmy w stosunku do 2000 roku (2000–2019, Świat)</t>
  </si>
  <si>
    <t>Zmiana wartości wskaźnika w stosunku do 2000 roku</t>
  </si>
  <si>
    <t>Wykres 1.4: Liczba chorych na astmę na 1 tys. ludności w wybranych krajach Europy (2019)</t>
  </si>
  <si>
    <t>Państwo</t>
  </si>
  <si>
    <t>Wartość wskaźnika</t>
  </si>
  <si>
    <t>Wykres 1.5: Szacowana liczba chorych na astmę w Polsce w podziale na płeć—oszacowanie (ciągła linia) i 95% przedział ufności (niebieskie pole) (1990–2019)</t>
  </si>
  <si>
    <t>Wykres 2.1: Chorobowość rejestrowana (w tys.) astmy (J45, J46 wg ICD-10) (2013-2022)</t>
  </si>
  <si>
    <t>Liczba pacjentow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</si>
  <si>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</si>
  <si>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</si>
  <si>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</si>
  <si>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</si>
  <si>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</si>
  <si>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</si>
  <si>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</si>
  <si>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</si>
  <si>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</si>
  <si>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</si>
  <si>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Źródło: Opracowanie własne na podstawie danych NFZ</t>
  </si>
  <si>
    <t>Chorobowość rejestrowaną zdefiniowano jako grupę pacjentów, którym w danym roku lub w ciągu dwóch lat poprzedzających, udzielono świadczenie z rozpozananiem głównym lub współistniejącym astmy i którzy żyli na koniec danego roku.</t>
  </si>
  <si>
    <t>Tabela 2.1: Liczba dorosłych pacjentów (w tys.) uwzględnionych w chorobowości rejestrowanej w 2022 roku w podziale na liczbę udzielonych świadczeń w latach 2020–2022 z rozpoznaniem głównym lub współistniejącym astmy (J45, J46 wg ICD–10) wg rodzaju udzielonych świadczeń oraz ich liczby</t>
  </si>
  <si>
    <t>Rodzaj świadczenia</t>
  </si>
  <si>
    <t>1</t>
  </si>
  <si>
    <t>2</t>
  </si>
  <si>
    <t>3</t>
  </si>
  <si>
    <t>4</t>
  </si>
  <si>
    <t>5 i więcej</t>
  </si>
  <si>
    <t>Łącznie</t>
  </si>
  <si>
    <t>POZ</t>
  </si>
  <si>
    <t>AOS</t>
  </si>
  <si>
    <t>LS</t>
  </si>
  <si>
    <t>AOS i POZ</t>
  </si>
  <si>
    <t>POZ i LS</t>
  </si>
  <si>
    <t>LS i AOS</t>
  </si>
  <si>
    <t>POZ, AOS i LS</t>
  </si>
  <si>
    <t>POZ - podstawowa opieka zdrowotna, AOS - ambulatoryjna opieka specjalistyczna, LS - leczenie szpitalne</t>
  </si>
  <si>
    <t>Tabela 2.2: Liczba pacjentów poniżej 18 r.ż. (w tys.) uwzględnionych w chorobowości rejestrowanej w 2022 roku w podziale na liczbę udzielonych świadczeń w latach 2020–2022 z rozpoznaniem głównym lub współistniejącym astmy (J45, J46 wg ICD–10) wg rodzaju udzielonych świadczeń oraz ich liczby</t>
  </si>
  <si>
    <t>Wykres 2.2: Wskaźnik chorobowości rejestrowanej (w tys.) astmy (J45, J46 wg ICD-10) w przeliczeniu na 1 tys. ludności według płci i grup wiekowych (2022)</t>
  </si>
  <si>
    <t>Liczba pacjentów na 1 tys. ludnosci</t>
  </si>
  <si>
    <t>0-5</t>
  </si>
  <si>
    <t>6-10</t>
  </si>
  <si>
    <t>11-17</t>
  </si>
  <si>
    <t>18-40</t>
  </si>
  <si>
    <t>41-55</t>
  </si>
  <si>
    <t>56-70</t>
  </si>
  <si>
    <t>71+</t>
  </si>
  <si>
    <t>Źródło: Opracowanie własne na podstawie danych NFZ, GUS</t>
  </si>
  <si>
    <t>Wykres 2.3: Standaryzowany ogólnopolską strukturą wieku i płci wskaźnik chorobowości rejestrowanej astmy (J45, J46 wg ICD-10) w przeliczeniu na 1 tys. ludności według województwa zamieszkania pacjenta (2022)</t>
  </si>
  <si>
    <t>Wojewodztwo</t>
  </si>
  <si>
    <t>Chorobowość na 1 tys. ludności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</si>
  <si>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</si>
  <si>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</si>
  <si>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</si>
  <si>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</si>
  <si>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</si>
  <si>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</si>
  <si>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</si>
  <si>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</si>
  <si>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</si>
  <si>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</si>
  <si>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</si>
  <si>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</si>
  <si>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</si>
  <si>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</si>
  <si>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</si>
  <si>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</si>
  <si>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Tabela 2.3: Liczba udzielonych świadczeń z rozpoznaniem głównym astmy (J45, J46 wg ICD–10) wraz z liczbą pacjentów (2013–2022) wartości podane w tys.</t>
  </si>
  <si>
    <t>Rodzaj świadczeń</t>
  </si>
  <si>
    <t>Liczba pacjentów</t>
  </si>
  <si>
    <t>Liczba świadczeń</t>
  </si>
  <si>
    <t>Leczenie szpitalne</t>
  </si>
  <si>
    <t>Ambulatoryjne świadczenia specjalistyczne</t>
  </si>
  <si>
    <t>Podstawowa opieka zdrowotna</t>
  </si>
  <si>
    <t>Łącznie, wszystkie świadczenia</t>
  </si>
  <si>
    <t>Wykres 2.4: Procentowa zmiana liczby świadczeń udzielonych pacjentom z rozpoznaniem głównym astmy (J45, J46 wg ICD-10) w stosunku do roku 2013 (2013–2022)</t>
  </si>
  <si>
    <t>Liczba świadczeń (tys.)</t>
  </si>
  <si>
    <t>Zmiana</t>
  </si>
  <si>
    <t>Wykres 2.5: Liczba pacjentów (tys.), którym udzielono świadczenia w ramach podstawowej opieki zdrowotnej (POZ), ambulatoryjnej opieki specjalistycznej (AOS) i lecznictwa szpitalnego (LS) z rozpoznaniem głównym astmy (J45, J46 wg ICD-10) (2022)</t>
  </si>
  <si>
    <t>Kombinacja rodzajów świadczeń jakie zostały udzielone pacjentowi z rozpoznaniem głównym astmy w 2022 roku</t>
  </si>
  <si>
    <t>Podstawowa Opieka Zdrowotna</t>
  </si>
  <si>
    <t>Ambulatoryjna Opieka Specjalistyczna</t>
  </si>
  <si>
    <t>Podstawowa Opieka Zdrowotna i Ambulatoryjna Opieka Specjalistyczna</t>
  </si>
  <si>
    <t>Leczenie Szpitalne</t>
  </si>
  <si>
    <t>Leczenie Szpitalne i Podstawowa Opieka Zdrowotna</t>
  </si>
  <si>
    <t>Leczenie Szpitalne i Ambulatoryjna Opieka Specjalistyczna</t>
  </si>
  <si>
    <t>Podstawowa Opieka Zdrowotna, Leczenie Szpitalne i Ambulatoryjna Opieka Specjalistyczna</t>
  </si>
  <si>
    <t xml:space="preserve">Tabela 2.4: Liczba udzielonych świadczeń z rozpoznaniem głównym astmy (J45, J46 wg ICD–10) wraz z liczbą pacjentów według grup wieku (2022) wartości podane w tys. </t>
  </si>
  <si>
    <t>Wykres 2.6: Standaryzowana wiekiem liczba hospitalizacji z powodu astmy osób w wieku 15+ w przeliczeniu na 100 tys. ludności w wybranych krajach europejskich (2020)</t>
  </si>
  <si>
    <t>Źródło: Opracowanie własne na podstawie danych OECD</t>
  </si>
  <si>
    <t>Tabela 2.5: Liczba hospitalizacji w leczeniu szpitalnym z powodu astmy (w tys.) pacjentów dorosłych z wyłączeniem hospitalizacji w programie lekowym i hospitalizacji rozpoczętych i zakończonych w tym samym dniu w podziale na tryb przyjęcia (2013–2022)</t>
  </si>
  <si>
    <t>Przyjęcia nagłe</t>
  </si>
  <si>
    <t>Przyjęcia planowe</t>
  </si>
  <si>
    <t>Wykres 2.8: Liczba świadczeń z rozpoznaniem głównym astmy (J45, J46 wg ICD-10) w przeliczeniu na 100 tys. ludności według województwa udzielenia świadczenia (2022)</t>
  </si>
  <si>
    <t>Tabela 2.6: Świadczenia w programie lekowym leczenia ciężkiej astmy alergicznej (2013–2022)</t>
  </si>
  <si>
    <t>Liczba świadczeniodawców</t>
  </si>
  <si>
    <t>Odsetek świadczeń udzielonych w ramach hospitalizacji</t>
  </si>
  <si>
    <t>Wartość świadczeń (mln zł): Łącznie</t>
  </si>
  <si>
    <t>Wartość świadczeń (mln zł): Substancje czynne</t>
  </si>
  <si>
    <t>Dane odnoszą się do świadczeń sprawozdanych w ramach zakresów: 03.0001.344.02 (Leki w PL) oraz 03.0000.344.02 (Świadczenia w PL).</t>
  </si>
  <si>
    <t>Wartość refundacji świadczeń odnosi się do świadczeń, dla których wartość rozliczonego świadczenia była większa od zera lub świadczenie zostało sprawozdane w ramach ryczałtu PSZ (nie uwzględnia zatem m.in. świadczeń udzielonych w ramach stawki kapitacyjnej POZ, szpitalnych oddziałów ratunkowych). Nie uwzględnia również świadczeń udzielonych w ramach lecznictwa uzdrowiskowego.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</si>
  <si>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Wykres 2.9: Rozkład wieku pacjentów, którym udzielono świadczeń w ramach programu lekowego leczenia ciężkiej astmy alergicznej (2022)</t>
  </si>
  <si>
    <t>Wykres 2.10: Liczba świadczeniodawców, którzy realizowali świadczenia z zakresu programu lekowego leczenia ciężkiej astmy alergicznej (2022)</t>
  </si>
  <si>
    <t>Nazwa OW</t>
  </si>
  <si>
    <t>Tabela 2.7: Wartość refundacji świadczeń (w mln zł) udzielonych z rozpoznaniem głównym astmy (J45, J46 wg ICD–10) (2013–2022)</t>
  </si>
  <si>
    <t>Ambulatoryjna opieka specjalistyczna</t>
  </si>
  <si>
    <t>Leczenie szpitalne z wyłączeniem PL</t>
  </si>
  <si>
    <t>Program lekowy w leczeniu szpitalnym</t>
  </si>
  <si>
    <t>Rehabilitacja</t>
  </si>
  <si>
    <t>Wykres 2.11: Wartość refundacji (w mln zł) hospitalizacji z powodu astmy pacjentów dorosłych realizowanych w leczeniu szpitalnym, z wyłączeniem hospitalizacji w programie lekowym i hospitalizacji rozpoczętych i zakończonych w tym samym dniu (2013–2022)</t>
  </si>
  <si>
    <t>Wartość refundacji</t>
  </si>
  <si>
    <t>Tabela 2.8: Wartość refundacji świadczeń (w mln zł) udzielonych z rozpoznaniem głównym astmy (J45, J46 wg ICD–10) pacjentom poniżej 18 r.ż. (2013–2022)</t>
  </si>
  <si>
    <t>Wykres 2.12: Liczba pacjentów (w mln) realizujących recepty na refundowane leki stosowane w leczeniu astmy (2014–2022)</t>
  </si>
  <si>
    <t>Jako leki stosowane w leczeniu astmy zdefiniowano leki z substancją czynną: Beclometasoni Dipropionas, Budesonidum, Ciclesonidum, Fenoteroli Hydrobromidum, Fluticasoni Propionas, Formoteroli Fumaras, Ipratropii Bromidum, Mometasoni Furoas, Montelukastum, Salbutamolum, Salmeterolum, Theophyllinum, Tiotropii bromidum (w dawce 2,5µg na dawkę odmierzoną; postać wziewna)</t>
  </si>
  <si>
    <t>Tabela 2.9: Struktura wiekowa pacjentów realizujących recepty na refundowane leki stosowane w leczeniu astmy (2014–2022)</t>
  </si>
  <si>
    <t>Liczba pacjentów (w tys.)</t>
  </si>
  <si>
    <t>20,3%</t>
  </si>
  <si>
    <t>10,6%</t>
  </si>
  <si>
    <t>5,8%</t>
  </si>
  <si>
    <t>11,9%</t>
  </si>
  <si>
    <t>10,4%</t>
  </si>
  <si>
    <t>21,7%</t>
  </si>
  <si>
    <t>19,1%</t>
  </si>
  <si>
    <t>19,6%</t>
  </si>
  <si>
    <t>5,9%</t>
  </si>
  <si>
    <t>11,6%</t>
  </si>
  <si>
    <t>10,5%</t>
  </si>
  <si>
    <t>22,6%</t>
  </si>
  <si>
    <t>19,3%</t>
  </si>
  <si>
    <t>11,7%</t>
  </si>
  <si>
    <t>6,1%</t>
  </si>
  <si>
    <t>10,3%</t>
  </si>
  <si>
    <t>22,5%</t>
  </si>
  <si>
    <t>18,4%</t>
  </si>
  <si>
    <t>19,9%</t>
  </si>
  <si>
    <t>6,0%</t>
  </si>
  <si>
    <t>11,3%</t>
  </si>
  <si>
    <t>22,3%</t>
  </si>
  <si>
    <t>18,6%</t>
  </si>
  <si>
    <t>11,2%</t>
  </si>
  <si>
    <t>22,1%</t>
  </si>
  <si>
    <t>18,8%</t>
  </si>
  <si>
    <t>20,7%</t>
  </si>
  <si>
    <t>11,0%</t>
  </si>
  <si>
    <t>10,7%</t>
  </si>
  <si>
    <t>21,6%</t>
  </si>
  <si>
    <t>19,0%</t>
  </si>
  <si>
    <t>14,9%</t>
  </si>
  <si>
    <t>9,6%</t>
  </si>
  <si>
    <t>12,4%</t>
  </si>
  <si>
    <t>23,5%</t>
  </si>
  <si>
    <t>21,2%</t>
  </si>
  <si>
    <t>10,8%</t>
  </si>
  <si>
    <t>5,6%</t>
  </si>
  <si>
    <t>20,6%</t>
  </si>
  <si>
    <t>12,7%</t>
  </si>
  <si>
    <t>7,0%</t>
  </si>
  <si>
    <t>11,1%</t>
  </si>
  <si>
    <t>18,9%</t>
  </si>
  <si>
    <t>18,3%</t>
  </si>
  <si>
    <t>Wykres 2.13: Struktura wieku i płci pacjentów realizujących recepty na refundowane leki stosowane w leczeniu astmy (2014–2022)</t>
  </si>
  <si>
    <t>Liczba pacjentów (tys.)</t>
  </si>
  <si>
    <t>Wykres 2.14: Liczba pacjentów (w mln), którzy w roku poprzedzającym nie realizowali recept na refundowane leki stosowane w leczeniu astmy (nowi pacjenci) wraz z odsetkiem osób poniżej 18 r.ż. w tej grupie (2015–2022)</t>
  </si>
  <si>
    <t>poniżej 18 r.ż.</t>
  </si>
  <si>
    <t>powyżej 17 r.ż.</t>
  </si>
  <si>
    <t>Wartość dopłat pacjentów</t>
  </si>
  <si>
    <t>Wykres 2.16: Średnie wartości refundacji oraz wartości dopłat pacjentów na pacjenta związane z realizacją recept na leki refundowane stosowane w leczeniu astmy (2014–2022)</t>
  </si>
  <si>
    <t>Tabela 2.10: Wartość refundacji, dopłat pacjentów (w mln zł) oraz liczba opakowań (mln) i liczba DDD (mln) związnych z realizacją recept na refundowane leki stosowane w leczeniu astmy (2014– 2022)</t>
  </si>
  <si>
    <t>Liczba opakowań</t>
  </si>
  <si>
    <t>Liczba DDD</t>
  </si>
  <si>
    <t>Wykres 2.17: Procentowe zmiany w liczbie pacjentów realizujących recepty na refundowane leki stosowane w leczeniu astmy z wyszczególnionych grup substancji czynnych w porównaniu do 2014 roku (2014–2022)</t>
  </si>
  <si>
    <t>Grupa substancji czynnych</t>
  </si>
  <si>
    <t>Zmiana procentowa</t>
  </si>
  <si>
    <t>glikokortykosteroid + długo działający beta2-mimetyk</t>
  </si>
  <si>
    <t>cholinolityk</t>
  </si>
  <si>
    <t>glikokortykosteroid</t>
  </si>
  <si>
    <t>inne</t>
  </si>
  <si>
    <t>długo działający beta2-mimetyk</t>
  </si>
  <si>
    <t>krótko działający beta2-mimetyk</t>
  </si>
  <si>
    <t>lek przeciwleukotrienowy</t>
  </si>
  <si>
    <t>Tabela 2.11: Liczba pacjentów (w tys.) realizujących recepty na refundowane leki stosowane w leczeniu astmy według grup substancji czynnych (2014–2022)</t>
  </si>
  <si>
    <t>Wykres 2.18: Odsetek pacjentów w podziale na dzieci i dorosłych, dla których zrealizowano recepty na refundowane leki stosowane w leczeniu astmy z wyszczególnionych grup substancji czynnych (2022)</t>
  </si>
  <si>
    <t>Odsetek wszystkich przyjmujących leki stosowane w leczeniu astmy</t>
  </si>
  <si>
    <t>Wykres 2.19: Odsetek pacjentów w grupach wiekowych, którzy realizowali recepty na refundowane leki stosowane w leczeniu astmy w wyszczególnionych postaciach (2022)</t>
  </si>
  <si>
    <t>Postać</t>
  </si>
  <si>
    <t>Odsetek pacjentów stosujących leki w danej postaci</t>
  </si>
  <si>
    <t>WZIEWNE</t>
  </si>
  <si>
    <t>DOUSTNE</t>
  </si>
  <si>
    <t>Tabela 2.12: Wartość refundacji oraz dopłat pacjentów (w mln zł) wraz z liczbą wykupionych opakowań (mln) i DDD (mln) dla leków refundowanych stosowanych w leczeniu astmy zrefundowanych pacjentom poniżej 18 r.ż (2022)</t>
  </si>
  <si>
    <t>Tabela 2.13: Liczba pacjentów poniżej 18 r.ż. (w tys.) realizujących recepty na refundowane leki stosowane w leczeniu astmy oraz liczba DDD (tys.) ze zrealizowanych recept według grup substancji (2022)</t>
  </si>
  <si>
    <t>Substancja czynna</t>
  </si>
  <si>
    <t>Ipratropii Bromidum</t>
  </si>
  <si>
    <t>Salmeterolum</t>
  </si>
  <si>
    <t>Formoteroli Fumaras</t>
  </si>
  <si>
    <t>Ciclesonidum</t>
  </si>
  <si>
    <t>Mometasoni Furoas</t>
  </si>
  <si>
    <t>Fluticasoni Propionas</t>
  </si>
  <si>
    <t>Budesonidum</t>
  </si>
  <si>
    <t>Budesonidum, Formoterolum</t>
  </si>
  <si>
    <t>Beclometasoni Dipropionas, Formoteroli Fumaras</t>
  </si>
  <si>
    <t>Fluticasoni Propionas, Salmeterolum</t>
  </si>
  <si>
    <t>Theophyllinum Anhydricum</t>
  </si>
  <si>
    <t>Fenoteroli Hydrob., Ipratropii Bromidum</t>
  </si>
  <si>
    <t>Fenoteroli Hydrobromidum</t>
  </si>
  <si>
    <t>Salbutamolum</t>
  </si>
  <si>
    <t>Montelukastum</t>
  </si>
  <si>
    <t>Tabela 2.14: Wartość refundacji oraz dopłat pacjentów (w mln zł) wraz z liczbą wykupionych opakowań (mln) i DDD (mln) dla leków refundowanych stosowanych w leczeniu astmy zrefundowanych pacjentom powyżej 17 r.ż. (2022)</t>
  </si>
  <si>
    <t>Tabela 2.15: Liczba pacjentów (w tys.) powyżej 17 r.ż. realizujących recepty na refundowane leki stosowane w leczeniu astmy oraz liczba DDD (tys.) ze zrealizowanych recept według grup substancji (2022)</t>
  </si>
  <si>
    <t>Tiotropii Bromidum</t>
  </si>
  <si>
    <t>Tabela 2.16: Odsetek pacjentów realizujących recepty na refundowane leki stosowane w leczeniu astmy, dla których sprawozdano w roku realizacji recepty lub w poprzednich dwóch latach co najmniej jedno świadczenie z rozpoznaniem głównym lub współistniejącym astmy (J45, J46 wg ICD-10)(2014–2022)</t>
  </si>
  <si>
    <t>Wykres 2.20: Liczba wydanych opakowań leków (w mln) stosowanych w leczeniu astmy według poziomu odpłatności pacjenta (2022)</t>
  </si>
  <si>
    <t>Poziom odpłatności</t>
  </si>
  <si>
    <t>100%, lek spoza listy refundacyjnej</t>
  </si>
  <si>
    <t>100%, lek z listy refundacyjnej</t>
  </si>
  <si>
    <t>30%, lek z listy refundacyjnej</t>
  </si>
  <si>
    <t>50%, lek z listy refundacyjnej</t>
  </si>
  <si>
    <t>Bezpłatny, lek z listy refundacyjnej</t>
  </si>
  <si>
    <t>Ryczałt, lek z listy refundacyjnej</t>
  </si>
  <si>
    <t>Źródło: Opracowanie własne na podstawie danych CeZ</t>
  </si>
  <si>
    <t>Tabela 2.17: Liczba pacjentów (tys.) i liczba wydanych opakowań (tys.) na refundowane i nierefundowane przez NFZ leki stosowane w leczeniu astmy oskrzelowej wg najczęściej występujących substancji czynnych (2022)</t>
  </si>
  <si>
    <t>Fenoteroli hydrobromidum + Ipratropii bromidum</t>
  </si>
  <si>
    <t>Ipratropii bromidum</t>
  </si>
  <si>
    <t>Budesonidum + Formoteroli fumaras dihydricus</t>
  </si>
  <si>
    <t>Fluticasoni propionas + Salmeterolum</t>
  </si>
  <si>
    <t>Fluticasoni propionas</t>
  </si>
  <si>
    <t>Theophyllinum anhydricum</t>
  </si>
  <si>
    <t>Salmeterolum + Fluticasoni propionas</t>
  </si>
  <si>
    <t>Beclometasoni dipropionas + Formoteroli fumaras dihydricus</t>
  </si>
  <si>
    <t>Formoteroli fumaras dihydricus</t>
  </si>
  <si>
    <t>Formoteroli fumaras</t>
  </si>
  <si>
    <t>Beclometasoni dipropionas anhydricus + Formoteroli fumaras dihydricus</t>
  </si>
  <si>
    <t>Fenoteroli hydrobromidum</t>
  </si>
  <si>
    <t>Theophyllinum</t>
  </si>
  <si>
    <t>Mometasoni furoas</t>
  </si>
  <si>
    <t>Tabela 2.18: Liczba pacjentów (tys.), liczba opakowań (tys.) oraz wartości refundacji (mln) i wartości dopłat pacjentów (mln zł) związanych z realizacją recept na refundowane środki lecznicze z grup limiotwych (219.1, 219.2, 219.3, 219.4, 219.5) (2014–2022)</t>
  </si>
  <si>
    <t>Alergen</t>
  </si>
  <si>
    <t>roztocza kurzu domowego</t>
  </si>
  <si>
    <t>pyłki roślin</t>
  </si>
  <si>
    <t>Inaczej niż w raporcie NFZ o Zdrowiu. Astma (2020) grupę leków stosowanych w odczulaniu pacjentów zdefiniowano na podstawie grup limitowych (nie kodu ATC).</t>
  </si>
  <si>
    <t>Wykres 2.21: Rozkład wieku pacjentów poddanych analizie ciągłości farmakoterapii</t>
  </si>
  <si>
    <t>Metodyka analizy ciągłości farmakoterapii, której wyniki przedstawiono w arkuszu jest opisana w raporcie NFZ o Zdrowiu. Astma (2020).</t>
  </si>
  <si>
    <t>Tabela 2.19: Odsetki osób w poszczególnych grupach wiekowych według liczby DDD związanej z realizacją recept na refundowane leki z substancją czynną budesonidum w 540-dniowym okresie obserwacji</t>
  </si>
  <si>
    <t>poniżej 90 DDD</t>
  </si>
  <si>
    <t>90-179 DDD</t>
  </si>
  <si>
    <t>180-359 DDD</t>
  </si>
  <si>
    <t>360-431 DDD</t>
  </si>
  <si>
    <t>432 i więcej DDD</t>
  </si>
  <si>
    <t>Tabela 2.20: Odsetki osób w poszczególnych grupach wiekowych według długości leczenia (w dniach) liczonej od daty realizacji pierwszej recepty w 2020 roku na refundowany lek z substancją czynną budesonidum do daty realizacji ostatniej recepty w okresie obserwacji przesuniętej o liczbę DDD leków wynikającej z realizacji ostatniej recepty</t>
  </si>
  <si>
    <t>poniżej 90 dni</t>
  </si>
  <si>
    <t>90-179 dni</t>
  </si>
  <si>
    <t>180-359 dni</t>
  </si>
  <si>
    <t>360-539 dni</t>
  </si>
  <si>
    <t>540 dni</t>
  </si>
  <si>
    <t>Tabela 2.21: Średnia liczba DDD na pacjenta refundowanych leków z grupy krótko działających beta2-mimetyków związanych z realizacją recept przez osoby z grupy poddanej analizie compliance w 2022 roku</t>
  </si>
  <si>
    <t>Wskaźnik</t>
  </si>
  <si>
    <t>Dane w programie lekowym (PL) odnoszą się do świadczeń sprawozdanych w ramach zakresów: 03.0001.344.02 (Leki w PL) oraz 03.0000.344.02 (Świadczenia w PL).</t>
  </si>
  <si>
    <t>Wartość refundacji świadczeń odnosi się do świadczeń, dla których wartość rozliczonego świadczenia była większa od zera lub świadczenie zostało sprawozdane w ramach ryczałtu PSZ (nie uwzględnia zatem m.in. świadczeń udzielonych w szpitalnych oddziałów ratunkowych). Nie uwzględnia również świadczeń udzielonych w ramach lecznictwa uzdrowiskowego. W przypadku świadczeń sprawozdanych w ramach ryczałtu systemu podstawowego szpitalnego zabezpieczenia świadczeń opieki zdrowotnej uwzględniono ich wartość w oparciu o cenę jednostki sprawozdawczej ryczałtu systemu zabezpieczenia obowiązującą w danym okresie rozliczeniowym.</t>
  </si>
  <si>
    <t>Wykres 2.15: Wartości refundacji (mln zł) oraz wartości dopłat pacjentów (mln zł) związane z realizacją recept na leki refundowane stosowane w leczeniu astmy (2014–2022)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</si>
</sst>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#,##0.0"/>
    <numFmt numFmtId="165" formatCode="0.0%"/>
    <numFmt numFmtId="166" formatCode="_-* #,##0.0_-;\-* #,##0.0_-;_-* &quot;-&quot;??_-;_-@_-"/>
    <numFmt numFmtId="167" formatCode="_-* #,##0_-;\-* #,##0_-;_-* &quot;-&quot;??_-;_-@_-"/>
  </numFmts>
  <fonts count="8" x14ac:knownFonts="1">
    <font>
      <sz val="11"/>
      <color rgb="FF000000"/>
      <name val="Calibri"/>
      <family val="2"/>
      <scheme val="minor"/>
    </font>
    <font>
      <sz val="11"/>
      <color rgb="FF000000"/>
      <name val="Calibri"/>
    </font>
    <font>
      <b/>
      <sz val="11"/>
      <color rgb="FFFFFFFF"/>
      <name val="Calibri"/>
    </font>
    <font>
      <u/>
      <sz val="11"/>
      <color theme="10"/>
      <name val="Calibri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  <scheme val="minor"/>
    </font>
    <font>
      <b/>
      <sz val="11"/>
      <color rgb="FFFFFFFF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261474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50">
    <xf numFmtId="0" fontId="0" fillId="0" borderId="0" xfId="0"/>
    <xf numFmtId="164" fontId="1" fillId="0" borderId="0" xfId="0" applyNumberFormat="1" applyFont="1"/>
    <xf numFmtId="0" fontId="1" fillId="0" borderId="1" xfId="0" applyFont="1" applyBorder="1"/>
    <xf numFmtId="3" fontId="1" fillId="0" borderId="2" xfId="0" applyNumberFormat="1" applyFont="1" applyBorder="1"/>
    <xf numFmtId="0" fontId="2" fillId="2" borderId="3" xfId="0" applyFont="1" applyFill="1" applyBorder="1"/>
    <xf numFmtId="0" fontId="2" fillId="2" borderId="4" xfId="0" applyFont="1" applyFill="1" applyBorder="1"/>
    <xf numFmtId="0" fontId="2" fillId="2" borderId="5" xfId="0" applyFont="1" applyFill="1" applyBorder="1"/>
    <xf numFmtId="164" fontId="1" fillId="0" borderId="6" xfId="0" applyNumberFormat="1" applyFont="1" applyBorder="1"/>
    <xf numFmtId="0" fontId="1" fillId="0" borderId="7" xfId="0" applyFont="1" applyBorder="1"/>
    <xf numFmtId="3" fontId="1" fillId="0" borderId="8" xfId="0" applyNumberFormat="1" applyFont="1" applyBorder="1"/>
    <xf numFmtId="0" fontId="3" fillId="0" borderId="0" xfId="0" applyFont="1"/>
    <xf numFmtId="164" fontId="1" fillId="0" borderId="0" xfId="0" applyNumberFormat="1" applyFont="1"/>
    <xf numFmtId="3" fontId="1" fillId="0" borderId="2" xfId="0" applyNumberFormat="1" applyFont="1" applyBorder="1"/>
    <xf numFmtId="164" fontId="1" fillId="0" borderId="6" xfId="0" applyNumberFormat="1" applyFont="1" applyBorder="1"/>
    <xf numFmtId="3" fontId="1" fillId="0" borderId="8" xfId="0" applyNumberFormat="1" applyFont="1" applyBorder="1"/>
    <xf numFmtId="4" fontId="1" fillId="0" borderId="0" xfId="0" applyNumberFormat="1" applyFont="1"/>
    <xf numFmtId="0" fontId="1" fillId="0" borderId="2" xfId="0" applyFont="1" applyBorder="1"/>
    <xf numFmtId="4" fontId="1" fillId="0" borderId="6" xfId="0" applyNumberFormat="1" applyFont="1" applyBorder="1"/>
    <xf numFmtId="0" fontId="1" fillId="0" borderId="8" xfId="0" applyFont="1" applyBorder="1"/>
    <xf numFmtId="0" fontId="1" fillId="0" borderId="6" xfId="0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4" fontId="1" fillId="0" borderId="6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4" fontId="1" fillId="0" borderId="6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164" fontId="1" fillId="0" borderId="0" xfId="0" applyNumberFormat="1" applyFont="1"/>
    <xf numFmtId="164" fontId="1" fillId="0" borderId="6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4" fontId="1" fillId="0" borderId="2" xfId="0" applyNumberFormat="1" applyFont="1" applyBorder="1"/>
    <xf numFmtId="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4" fontId="1" fillId="0" borderId="6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3" fontId="1" fillId="0" borderId="2" xfId="0" applyNumberFormat="1" applyFont="1" applyBorder="1"/>
    <xf numFmtId="3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165" fontId="1" fillId="0" borderId="2" xfId="0" applyNumberFormat="1" applyFont="1" applyBorder="1"/>
    <xf numFmtId="165" fontId="1" fillId="0" borderId="8" xfId="0" applyNumberFormat="1" applyFont="1" applyBorder="1"/>
    <xf numFmtId="4" fontId="1" fillId="0" borderId="0" xfId="0" applyNumberFormat="1" applyFont="1"/>
    <xf numFmtId="4" fontId="1" fillId="0" borderId="2" xfId="0" applyNumberFormat="1" applyFont="1" applyBorder="1"/>
    <xf numFmtId="4" fontId="1" fillId="0" borderId="6" xfId="0" applyNumberFormat="1" applyFont="1" applyBorder="1"/>
    <xf numFmtId="4" fontId="1" fillId="0" borderId="8" xfId="0" applyNumberFormat="1" applyFont="1" applyBorder="1"/>
    <xf numFmtId="4" fontId="1" fillId="0" borderId="0" xfId="0" applyNumberFormat="1" applyFont="1"/>
    <xf numFmtId="4" fontId="1" fillId="0" borderId="2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164" fontId="1" fillId="0" borderId="2" xfId="0" applyNumberFormat="1" applyFont="1" applyBorder="1"/>
    <xf numFmtId="164" fontId="1" fillId="0" borderId="8" xfId="0" applyNumberFormat="1" applyFont="1" applyBorder="1"/>
    <xf numFmtId="9" fontId="0" fillId="0" borderId="0" xfId="2" applyFont="1"/>
    <xf numFmtId="9" fontId="2" fillId="2" borderId="5" xfId="2" applyFont="1" applyFill="1" applyBorder="1"/>
    <xf numFmtId="9" fontId="1" fillId="0" borderId="2" xfId="2" applyFont="1" applyBorder="1"/>
    <xf numFmtId="9" fontId="1" fillId="0" borderId="8" xfId="2" applyFont="1" applyBorder="1"/>
    <xf numFmtId="0" fontId="0" fillId="0" borderId="0" xfId="0" applyAlignment="1">
      <alignment horizontal="left"/>
    </xf>
    <xf numFmtId="0" fontId="2" fillId="2" borderId="4" xfId="0" applyFont="1" applyFill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3" fillId="0" borderId="0" xfId="0" applyFont="1" applyAlignment="1">
      <alignment horizontal="left"/>
    </xf>
    <xf numFmtId="2" fontId="2" fillId="2" borderId="3" xfId="0" applyNumberFormat="1" applyFont="1" applyFill="1" applyBorder="1"/>
    <xf numFmtId="2" fontId="2" fillId="2" borderId="5" xfId="0" applyNumberFormat="1" applyFont="1" applyFill="1" applyBorder="1"/>
    <xf numFmtId="2" fontId="0" fillId="0" borderId="0" xfId="0" applyNumberFormat="1"/>
    <xf numFmtId="2" fontId="1" fillId="0" borderId="2" xfId="0" applyNumberFormat="1" applyFont="1" applyBorder="1"/>
    <xf numFmtId="2" fontId="1" fillId="0" borderId="6" xfId="0" applyNumberFormat="1" applyFont="1" applyBorder="1"/>
    <xf numFmtId="2" fontId="1" fillId="0" borderId="8" xfId="0" applyNumberFormat="1" applyFont="1" applyBorder="1"/>
    <xf numFmtId="0" fontId="5" fillId="0" borderId="7" xfId="0" applyFont="1" applyBorder="1"/>
    <xf numFmtId="2" fontId="5" fillId="0" borderId="6" xfId="0" applyNumberFormat="1" applyFont="1" applyBorder="1"/>
    <xf numFmtId="2" fontId="5" fillId="0" borderId="8" xfId="0" applyNumberFormat="1" applyFont="1" applyBorder="1"/>
    <xf numFmtId="43" fontId="0" fillId="0" borderId="0" xfId="1" applyFont="1"/>
    <xf numFmtId="43" fontId="1" fillId="0" borderId="2" xfId="1" applyFont="1" applyBorder="1"/>
    <xf numFmtId="0" fontId="5" fillId="0" borderId="6" xfId="0" applyFont="1" applyBorder="1"/>
    <xf numFmtId="0" fontId="5" fillId="0" borderId="8" xfId="0" applyFont="1" applyBorder="1"/>
    <xf numFmtId="43" fontId="1" fillId="0" borderId="8" xfId="1" applyFont="1" applyBorder="1"/>
    <xf numFmtId="0" fontId="5" fillId="0" borderId="1" xfId="0" applyFont="1" applyBorder="1"/>
    <xf numFmtId="0" fontId="6" fillId="0" borderId="0" xfId="0" applyFont="1"/>
    <xf numFmtId="164" fontId="5" fillId="0" borderId="0" xfId="0" applyNumberFormat="1" applyFont="1"/>
    <xf numFmtId="164" fontId="5" fillId="0" borderId="2" xfId="0" applyNumberFormat="1" applyFont="1" applyBorder="1"/>
    <xf numFmtId="164" fontId="5" fillId="0" borderId="6" xfId="0" applyNumberFormat="1" applyFont="1" applyBorder="1"/>
    <xf numFmtId="164" fontId="5" fillId="0" borderId="8" xfId="0" applyNumberFormat="1" applyFont="1" applyBorder="1"/>
    <xf numFmtId="166" fontId="1" fillId="0" borderId="2" xfId="1" applyNumberFormat="1" applyFont="1" applyBorder="1"/>
    <xf numFmtId="166" fontId="1" fillId="0" borderId="8" xfId="1" applyNumberFormat="1" applyFont="1" applyBorder="1"/>
    <xf numFmtId="43" fontId="2" fillId="2" borderId="3" xfId="1" applyFont="1" applyFill="1" applyBorder="1"/>
    <xf numFmtId="43" fontId="2" fillId="2" borderId="5" xfId="1" applyFont="1" applyFill="1" applyBorder="1"/>
    <xf numFmtId="43" fontId="1" fillId="0" borderId="6" xfId="1" applyFont="1" applyBorder="1"/>
    <xf numFmtId="166" fontId="0" fillId="0" borderId="0" xfId="1" applyNumberFormat="1" applyFont="1"/>
    <xf numFmtId="166" fontId="2" fillId="2" borderId="3" xfId="1" applyNumberFormat="1" applyFont="1" applyFill="1" applyBorder="1"/>
    <xf numFmtId="166" fontId="2" fillId="2" borderId="5" xfId="1" applyNumberFormat="1" applyFont="1" applyFill="1" applyBorder="1"/>
    <xf numFmtId="166" fontId="1" fillId="0" borderId="0" xfId="1" applyNumberFormat="1" applyFont="1"/>
    <xf numFmtId="166" fontId="1" fillId="0" borderId="6" xfId="1" applyNumberFormat="1" applyFont="1" applyBorder="1"/>
    <xf numFmtId="166" fontId="5" fillId="0" borderId="0" xfId="1" applyNumberFormat="1" applyFont="1"/>
    <xf numFmtId="166" fontId="5" fillId="0" borderId="2" xfId="1" applyNumberFormat="1" applyFont="1" applyBorder="1"/>
    <xf numFmtId="166" fontId="5" fillId="0" borderId="6" xfId="1" applyNumberFormat="1" applyFont="1" applyBorder="1"/>
    <xf numFmtId="166" fontId="5" fillId="0" borderId="8" xfId="1" applyNumberFormat="1" applyFont="1" applyBorder="1"/>
    <xf numFmtId="167" fontId="1" fillId="0" borderId="2" xfId="1" applyNumberFormat="1" applyFont="1" applyBorder="1"/>
    <xf numFmtId="167" fontId="1" fillId="0" borderId="8" xfId="1" applyNumberFormat="1" applyFont="1" applyBorder="1"/>
    <xf numFmtId="167" fontId="0" fillId="0" borderId="0" xfId="1" applyNumberFormat="1" applyFont="1"/>
    <xf numFmtId="0" fontId="7" fillId="2" borderId="5" xfId="0" applyFont="1" applyFill="1" applyBorder="1"/>
    <xf numFmtId="0" fontId="1" fillId="0" borderId="0" xfId="0" applyFont="1" applyBorder="1"/>
    <xf numFmtId="0" fontId="0" fillId="0" borderId="6" xfId="0" applyBorder="1"/>
    <xf numFmtId="43" fontId="1" fillId="0" borderId="0" xfId="1" applyNumberFormat="1" applyFont="1"/>
    <xf numFmtId="43" fontId="1" fillId="0" borderId="2" xfId="1" applyNumberFormat="1" applyFont="1" applyBorder="1"/>
    <xf numFmtId="43" fontId="1" fillId="0" borderId="6" xfId="1" applyNumberFormat="1" applyFont="1" applyBorder="1"/>
    <xf numFmtId="43" fontId="1" fillId="0" borderId="8" xfId="1" applyNumberFormat="1" applyFont="1" applyBorder="1"/>
    <xf numFmtId="9" fontId="1" fillId="0" borderId="6" xfId="2" applyFont="1" applyBorder="1"/>
    <xf numFmtId="165" fontId="0" fillId="0" borderId="0" xfId="2" applyNumberFormat="1" applyFont="1"/>
    <xf numFmtId="165" fontId="1" fillId="0" borderId="2" xfId="2" applyNumberFormat="1" applyFont="1" applyBorder="1"/>
    <xf numFmtId="165" fontId="1" fillId="0" borderId="6" xfId="2" applyNumberFormat="1" applyFont="1" applyBorder="1"/>
    <xf numFmtId="165" fontId="1" fillId="0" borderId="8" xfId="2" applyNumberFormat="1" applyFont="1" applyBorder="1"/>
    <xf numFmtId="0" fontId="5" fillId="0" borderId="1" xfId="0" applyFont="1" applyBorder="1" applyAlignment="1">
      <alignment horizontal="left"/>
    </xf>
    <xf numFmtId="4" fontId="5" fillId="0" borderId="0" xfId="0" applyNumberFormat="1" applyFont="1"/>
    <xf numFmtId="4" fontId="5" fillId="0" borderId="2" xfId="0" applyNumberFormat="1" applyFont="1" applyBorder="1"/>
    <xf numFmtId="0" fontId="5" fillId="0" borderId="7" xfId="0" applyFont="1" applyBorder="1" applyAlignment="1">
      <alignment horizontal="left"/>
    </xf>
    <xf numFmtId="4" fontId="5" fillId="0" borderId="6" xfId="0" applyNumberFormat="1" applyFont="1" applyBorder="1"/>
    <xf numFmtId="4" fontId="5" fillId="0" borderId="8" xfId="0" applyNumberFormat="1" applyFont="1" applyBorder="1"/>
    <xf numFmtId="43" fontId="5" fillId="0" borderId="2" xfId="1" applyFont="1" applyBorder="1"/>
    <xf numFmtId="43" fontId="6" fillId="0" borderId="0" xfId="1" applyFont="1"/>
    <xf numFmtId="43" fontId="5" fillId="0" borderId="6" xfId="1" applyFont="1" applyBorder="1"/>
    <xf numFmtId="0" fontId="2" fillId="2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0" fontId="0" fillId="0" borderId="12" xfId="0" applyBorder="1"/>
    <xf numFmtId="0" fontId="0" fillId="0" borderId="0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</cellXfs>
  <cellStyles count="3">
    <cellStyle name="Dziesiętny" xfId="1" builtinId="3"/>
    <cellStyle name="Normalny" xfId="0" builtinId="0"/>
    <cellStyle name="Procentowy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3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4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5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6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1.pn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pn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3.pn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5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8640000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7506635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6478171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739141</xdr:colOff>
      <xdr:row>1</xdr:row>
      <xdr:rowOff>91440</xdr:rowOff>
    </xdr:from>
    <xdr:ext cx="3977640" cy="2584961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86201" y="274320"/>
          <a:ext cx="3977640" cy="2584961"/>
        </a:xfrm>
        <a:prstGeom prst="rect">
          <a:avLst/>
        </a:prstGeom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4219792" cy="3429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99660" y="365760"/>
          <a:ext cx="4219792" cy="3429000"/>
        </a:xfrm>
        <a:prstGeom prst="rect">
          <a:avLst/>
        </a:prstGeom>
      </xdr:spPr>
    </xdr:pic>
    <xdr:clientData/>
  </xdr:oneCellAnchor>
</xdr:wsDr>
</file>

<file path=xl/drawings/drawing1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7621</xdr:colOff>
      <xdr:row>1</xdr:row>
      <xdr:rowOff>68580</xdr:rowOff>
    </xdr:from>
    <xdr:ext cx="5326380" cy="2769645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7101" y="251460"/>
          <a:ext cx="5326380" cy="2769645"/>
        </a:xfrm>
        <a:prstGeom prst="rect">
          <a:avLst/>
        </a:prstGeom>
      </xdr:spPr>
    </xdr:pic>
    <xdr:clientData/>
  </xdr:oneCellAnchor>
</xdr:wsDr>
</file>

<file path=xl/drawings/drawing1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220980</xdr:colOff>
      <xdr:row>2</xdr:row>
      <xdr:rowOff>53340</xdr:rowOff>
    </xdr:from>
    <xdr:ext cx="4268879" cy="252222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43300" y="419100"/>
          <a:ext cx="4268879" cy="2522220"/>
        </a:xfrm>
        <a:prstGeom prst="rect">
          <a:avLst/>
        </a:prstGeom>
      </xdr:spPr>
    </xdr:pic>
    <xdr:clientData/>
  </xdr:oneCellAnchor>
</xdr:wsDr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7200813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1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754381</xdr:colOff>
      <xdr:row>1</xdr:row>
      <xdr:rowOff>45720</xdr:rowOff>
    </xdr:from>
    <xdr:ext cx="5463540" cy="364338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95801" y="228600"/>
          <a:ext cx="5463540" cy="3643388"/>
        </a:xfrm>
        <a:prstGeom prst="rect">
          <a:avLst/>
        </a:prstGeom>
      </xdr:spPr>
    </xdr:pic>
    <xdr:clientData/>
  </xdr:oneCellAnchor>
</xdr:wsDr>
</file>

<file path=xl/drawings/drawing1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708661</xdr:colOff>
      <xdr:row>1</xdr:row>
      <xdr:rowOff>91440</xdr:rowOff>
    </xdr:from>
    <xdr:ext cx="4617719" cy="3079348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04461" y="274320"/>
          <a:ext cx="4617719" cy="3079348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236220</xdr:colOff>
      <xdr:row>1</xdr:row>
      <xdr:rowOff>60959</xdr:rowOff>
    </xdr:from>
    <xdr:ext cx="4297680" cy="286592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84420" y="243839"/>
          <a:ext cx="4297680" cy="2865929"/>
        </a:xfrm>
        <a:prstGeom prst="rect">
          <a:avLst/>
        </a:prstGeom>
      </xdr:spPr>
    </xdr:pic>
    <xdr:clientData/>
  </xdr:one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</xdr:colOff>
      <xdr:row>2</xdr:row>
      <xdr:rowOff>0</xdr:rowOff>
    </xdr:from>
    <xdr:ext cx="4564380" cy="3043779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88281" y="365760"/>
          <a:ext cx="4564380" cy="3043779"/>
        </a:xfrm>
        <a:prstGeom prst="rect">
          <a:avLst/>
        </a:prstGeom>
      </xdr:spPr>
    </xdr:pic>
    <xdr:clientData/>
  </xdr:oneCellAnchor>
</xdr:wsDr>
</file>

<file path=xl/drawings/drawing2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6789691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22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1394460</xdr:colOff>
      <xdr:row>1</xdr:row>
      <xdr:rowOff>45720</xdr:rowOff>
    </xdr:from>
    <xdr:ext cx="4954171" cy="3303713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456420" y="228600"/>
          <a:ext cx="4954171" cy="3303713"/>
        </a:xfrm>
        <a:prstGeom prst="rect">
          <a:avLst/>
        </a:prstGeom>
      </xdr:spPr>
    </xdr:pic>
    <xdr:clientData/>
  </xdr:oneCellAnchor>
</xdr:wsDr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15240</xdr:colOff>
      <xdr:row>1</xdr:row>
      <xdr:rowOff>114300</xdr:rowOff>
    </xdr:from>
    <xdr:ext cx="4776391" cy="318516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949440" y="297180"/>
          <a:ext cx="4776391" cy="3185160"/>
        </a:xfrm>
        <a:prstGeom prst="rect">
          <a:avLst/>
        </a:prstGeom>
      </xdr:spPr>
    </xdr:pic>
    <xdr:clientData/>
  </xdr:oneCellAnchor>
</xdr:wsDr>
</file>

<file path=xl/drawings/drawing2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7490460" cy="3405017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48300" y="365760"/>
          <a:ext cx="7490460" cy="3405017"/>
        </a:xfrm>
        <a:prstGeom prst="rect">
          <a:avLst/>
        </a:prstGeom>
      </xdr:spPr>
    </xdr:pic>
    <xdr:clientData/>
  </xdr:oneCellAnchor>
</xdr:wsDr>
</file>

<file path=xl/drawings/drawing2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45721</xdr:colOff>
      <xdr:row>2</xdr:row>
      <xdr:rowOff>15240</xdr:rowOff>
    </xdr:from>
    <xdr:ext cx="5646420" cy="2936062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2481" y="381000"/>
          <a:ext cx="5646420" cy="293606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6478171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570220" cy="557022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488180" y="365760"/>
          <a:ext cx="5570220" cy="557022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2</xdr:row>
      <xdr:rowOff>0</xdr:rowOff>
    </xdr:from>
    <xdr:ext cx="8640000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106680</xdr:colOff>
      <xdr:row>1</xdr:row>
      <xdr:rowOff>91440</xdr:rowOff>
    </xdr:from>
    <xdr:ext cx="5964272" cy="310134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29000" y="274320"/>
          <a:ext cx="5964272" cy="310134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0</xdr:colOff>
      <xdr:row>2</xdr:row>
      <xdr:rowOff>0</xdr:rowOff>
    </xdr:from>
    <xdr:ext cx="5316274" cy="4320000"/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8"/>
  <sheetViews>
    <sheetView workbookViewId="0"/>
  </sheetViews>
  <sheetFormatPr defaultColWidth="11.5703125" defaultRowHeight="15" x14ac:dyDescent="0.25"/>
  <sheetData>
    <row r="1" spans="1:1" x14ac:dyDescent="0.25">
      <c r="A1" s="10" t="str">
        <f>HYPERLINK("#'Tabela 1.1'!A1", "Tabela 1.1: Wartości wskaźników chorobowości astmy (liczba chorych na 100 tys. ludności), DALY (liczba utraconych DALY na 100 tys. ludności) oraz umieralności (liczba zgonów na 100 tys. ludności) z powodu astmy w regionach świata (2019)")</f>
        <v>Tabela 1.1: Wartości wskaźników chorobowości astmy (liczba chorych na 100 tys. ludności), DALY (liczba utraconych DALY na 100 tys. ludności) oraz umieralności (liczba zgonów na 100 tys. ludności) z powodu astmy w regionach świata (2019)</v>
      </c>
    </row>
    <row r="2" spans="1:1" x14ac:dyDescent="0.25">
      <c r="A2" s="10" t="str">
        <f>HYPERLINK("#'Tabela 1.2'!A1", "Tabela 1.2: Wartości wskaźników chorobowości astmy (liczba chorych na 100 tys. ludności), DALY (liczba utraconych DALY na 100 tys. ludności) oraz umieralności (liczba zgonów na 100 tys. ludności) z powodu astmy w  wybranych Państwach Europy (2019)")</f>
        <v>Tabela 1.2: Wartości wskaźników chorobowości astmy (liczba chorych na 100 tys. ludności), DALY (liczba utraconych DALY na 100 tys. ludności) oraz umieralności (liczba zgonów na 100 tys. ludności) z powodu astmy w  wybranych Państwach Europy (2019)</v>
      </c>
    </row>
    <row r="3" spans="1:1" x14ac:dyDescent="0.25">
      <c r="A3" s="10" t="str">
        <f>HYPERLINK("#'Wykres 1.1'!A1", "Wykres 1.1: Szacowana liczba chorych na astmę (w mln) na świecie w podziale na płeć— oszacowanie (ciągła linia) i 95% przedział ufności (niebieskie pole) (2000–2019)")</f>
        <v>Wykres 1.1: Szacowana liczba chorych na astmę (w mln) na świecie w podziale na płeć— oszacowanie (ciągła linia) i 95% przedział ufności (niebieskie pole) (2000–2019)</v>
      </c>
    </row>
    <row r="4" spans="1:1" x14ac:dyDescent="0.25">
      <c r="A4" s="10" t="str">
        <f>HYPERLINK("#'Wykres 1.2'!A1", "Wykres 1.2: Liczba chorych na astmę (w tys.) na świecie w przeliczeniu na 100 tys. ludności w po dziale na płeć i grupy wiekowe (2019)")</f>
        <v>Wykres 1.2: Liczba chorych na astmę (w tys.) na świecie w przeliczeniu na 100 tys. ludności w po dziale na płeć i grupy wiekowe (2019)</v>
      </c>
    </row>
    <row r="5" spans="1:1" x14ac:dyDescent="0.25">
      <c r="A5" s="10" t="str">
        <f>HYPERLINK("#'Wykres 1.3'!A1", "Wykres 1.3: Procentowa zmiana wskaźnika umieralności z powodu astmy w stosunku do 2000 roku (2000–2019, Świat)")</f>
        <v>Wykres 1.3: Procentowa zmiana wskaźnika umieralności z powodu astmy w stosunku do 2000 roku (2000–2019, Świat)</v>
      </c>
    </row>
    <row r="6" spans="1:1" x14ac:dyDescent="0.25">
      <c r="A6" s="10" t="str">
        <f>HYPERLINK("#'Wykres 1.4'!A1", "Wykres 1.4: Liczba chorych na astmę na 1 tys. ludności w wybranych krajach Europy (2019)")</f>
        <v>Wykres 1.4: Liczba chorych na astmę na 1 tys. ludności w wybranych krajach Europy (2019)</v>
      </c>
    </row>
    <row r="7" spans="1:1" x14ac:dyDescent="0.25">
      <c r="A7" s="10" t="str">
        <f>HYPERLINK("#'Wykres 1.5'!A1", "Wykres 1.5: Szacowana liczba chorych na astmę w Polsce w podziale na płeć—oszacowanie (ciągła linia) i 95% przedział ufności (niebieskie pole) (1990–2019)")</f>
        <v>Wykres 1.5: Szacowana liczba chorych na astmę w Polsce w podziale na płeć—oszacowanie (ciągła linia) i 95% przedział ufności (niebieskie pole) (1990–2019)</v>
      </c>
    </row>
    <row r="8" spans="1:1" x14ac:dyDescent="0.25">
      <c r="A8" s="10" t="str">
        <f>HYPERLINK("#'Wykres 2.1'!A1", "Wykres 2.1: Chorobowość rejestrowana (w tys.) astmy (J45, J46 wg ICD-10) (2013-2022)")</f>
        <v>Wykres 2.1: Chorobowość rejestrowana (w tys.) astmy (J45, J46 wg ICD-10) (2013-2022)</v>
      </c>
    </row>
    <row r="9" spans="1:1" x14ac:dyDescent="0.25">
      <c r="A9" s="10" t="str">
        <f>HYPERLINK("#'Tabela 2.1'!A1", "Tabela 2.1: Liczba dorosłych pacjentów (w tys.) uwzględnionych w chorobowości rejestrowanej w 2022 roku w podziale na liczbę udzielonych świadczeń ...")</f>
        <v>Tabela 2.1: Liczba dorosłych pacjentów (w tys.) uwzględnionych w chorobowości rejestrowanej w 2022 roku w podziale na liczbę udzielonych świadczeń ...</v>
      </c>
    </row>
    <row r="10" spans="1:1" x14ac:dyDescent="0.25">
      <c r="A10" s="10" t="str">
        <f>HYPERLINK("#'Tabela 2.2'!A1", "Tabela 2.2: Liczba pacjentów poniżej 18 r.ż. (w tys.) uwzględnionych w chorobowości rejestrowanej w 2022 roku w podziale na liczbę udzielonych świa...")</f>
        <v>Tabela 2.2: Liczba pacjentów poniżej 18 r.ż. (w tys.) uwzględnionych w chorobowości rejestrowanej w 2022 roku w podziale na liczbę udzielonych świa...</v>
      </c>
    </row>
    <row r="11" spans="1:1" x14ac:dyDescent="0.25">
      <c r="A11" s="10" t="str">
        <f>HYPERLINK("#'Wykres 2.2'!A1", "Wykres 2.2: Wskaźnik chorobowości rejestrowanej (w tys.) astmy (J45, J46 wg ICD-10) w przeliczeniu na 1 tys. ludności według płci i grup wiekowych (2022)")</f>
        <v>Wykres 2.2: Wskaźnik chorobowości rejestrowanej (w tys.) astmy (J45, J46 wg ICD-10) w przeliczeniu na 1 tys. ludności według płci i grup wiekowych (2022)</v>
      </c>
    </row>
    <row r="12" spans="1:1" x14ac:dyDescent="0.25">
      <c r="A12" s="10" t="str">
        <f>HYPERLINK("#'Wykres 2.3'!A1", "Wykres 2.3: Standaryzowany ogólnopolską strukturą wieku i płci wskaźnik chorobowości rejestrowanej astmy (J45, J46 wg ICD-10) w przeliczeniu na 1 tys. ludności według województwa zamieszkania pacjenta (2022)")</f>
        <v>Wykres 2.3: Standaryzowany ogólnopolską strukturą wieku i płci wskaźnik chorobowości rejestrowanej astmy (J45, J46 wg ICD-10) w przeliczeniu na 1 tys. ludności według województwa zamieszkania pacjenta (2022)</v>
      </c>
    </row>
    <row r="13" spans="1:1" x14ac:dyDescent="0.25">
      <c r="A13" s="10" t="str">
        <f>HYPERLINK("#'Tabela 2.3'!A1", "Tabela 2.3: Liczba udzielonych świadczeń z rozpoznaniem głównym astmy (J45, J46 wg ICD–10) wraz z liczbą pacjentów (2013–2022) wartości podane w tys.")</f>
        <v>Tabela 2.3: Liczba udzielonych świadczeń z rozpoznaniem głównym astmy (J45, J46 wg ICD–10) wraz z liczbą pacjentów (2013–2022) wartości podane w tys.</v>
      </c>
    </row>
    <row r="14" spans="1:1" x14ac:dyDescent="0.25">
      <c r="A14" s="10" t="str">
        <f>HYPERLINK("#'Wykres 2.4'!A1", "Wykres 2.4: Procentowa zmiana liczby świadczeń udzielonych pacjentom z rozpoznaniem głównym astmy (J45, J46 wg ICD-10) w stosunku do roku 2013 (2013–2022)")</f>
        <v>Wykres 2.4: Procentowa zmiana liczby świadczeń udzielonych pacjentom z rozpoznaniem głównym astmy (J45, J46 wg ICD-10) w stosunku do roku 2013 (2013–2022)</v>
      </c>
    </row>
    <row r="15" spans="1:1" x14ac:dyDescent="0.25">
      <c r="A15" s="10" t="str">
        <f>HYPERLINK("#'Wykres 2.5'!A1", "Wykres 2.5: Liczba pacjentów (tys.), którym udzielono świadczenia w ramach podstawowej opieki zdrowotnej (POZ), ambulatoryjnej opieki specjalistycznej (AOS) i lecznictwa szpitalnego (LS) z rozpoznaniem głównym astmy (J45, J46 wg ICD-10) (2022)")</f>
        <v>Wykres 2.5: Liczba pacjentów (tys.), którym udzielono świadczenia w ramach podstawowej opieki zdrowotnej (POZ), ambulatoryjnej opieki specjalistycznej (AOS) i lecznictwa szpitalnego (LS) z rozpoznaniem głównym astmy (J45, J46 wg ICD-10) (2022)</v>
      </c>
    </row>
    <row r="16" spans="1:1" x14ac:dyDescent="0.25">
      <c r="A16" s="10" t="str">
        <f>HYPERLINK("#'Tabela 2.4'!A1", "Tabela 2.4: Liczba udzielonych świadczeń z rozpoznaniem głównym astmy (J45, J46 wg ICD–10) wraz z liczbą pacjentów według grup wieku (2022) wartości podane w tys. ")</f>
        <v xml:space="preserve">Tabela 2.4: Liczba udzielonych świadczeń z rozpoznaniem głównym astmy (J45, J46 wg ICD–10) wraz z liczbą pacjentów według grup wieku (2022) wartości podane w tys. </v>
      </c>
    </row>
    <row r="17" spans="1:1" x14ac:dyDescent="0.25">
      <c r="A17" s="10" t="str">
        <f>HYPERLINK("#'Wykres 2.6'!A1", "Wykres 2.6: Standaryzowana wiekiem liczba hospitalizacji z powodu astmy osób w wieku 15+ w przeliczeniu na 100 tys. ludności w wybranych krajach europejskich (2020)")</f>
        <v>Wykres 2.6: Standaryzowana wiekiem liczba hospitalizacji z powodu astmy osób w wieku 15+ w przeliczeniu na 100 tys. ludności w wybranych krajach europejskich (2020)</v>
      </c>
    </row>
    <row r="18" spans="1:1" x14ac:dyDescent="0.25">
      <c r="A18" s="10" t="str">
        <f>HYPERLINK("#'Tabela 2.5'!A1", "Tabela 2.5: Liczba hospitalizacji w leczeniu szpitalnym z powodu astmy (w tys.) pacjentów dorosłych z wyłączeniem hospitalizacji w programie lekowy...")</f>
        <v>Tabela 2.5: Liczba hospitalizacji w leczeniu szpitalnym z powodu astmy (w tys.) pacjentów dorosłych z wyłączeniem hospitalizacji w programie lekowy...</v>
      </c>
    </row>
    <row r="19" spans="1:1" x14ac:dyDescent="0.25">
      <c r="A19" s="10" t="str">
        <f>HYPERLINK("#'Wykres 2.8'!A1", "Wykres 2.8: Liczba świadczeń z rozpoznaniem głównym astmy (J45, J46 wg ICD-10) w przeliczeniu na 100 tys. ludności według województwa udzielenia świadczenia (2022)")</f>
        <v>Wykres 2.8: Liczba świadczeń z rozpoznaniem głównym astmy (J45, J46 wg ICD-10) w przeliczeniu na 100 tys. ludności według województwa udzielenia świadczenia (2022)</v>
      </c>
    </row>
    <row r="20" spans="1:1" x14ac:dyDescent="0.25">
      <c r="A20" s="10" t="str">
        <f>HYPERLINK("#'Tabela 2.6'!A1", "Tabela 2.6: Świadczenia w programie lekowym leczenia ciężkiej astmy alergicznej (2013–2022)")</f>
        <v>Tabela 2.6: Świadczenia w programie lekowym leczenia ciężkiej astmy alergicznej (2013–2022)</v>
      </c>
    </row>
    <row r="21" spans="1:1" x14ac:dyDescent="0.25">
      <c r="A21" s="10" t="str">
        <f>HYPERLINK("#'Wykres 2.9'!A1", "Wykres 2.9: Rozkład wieku pacjentów, którym udzielono świadczeń w ramach programu lekowego leczenia ciężkiej astmy alergicznej (2022)")</f>
        <v>Wykres 2.9: Rozkład wieku pacjentów, którym udzielono świadczeń w ramach programu lekowego leczenia ciężkiej astmy alergicznej (2022)</v>
      </c>
    </row>
    <row r="22" spans="1:1" x14ac:dyDescent="0.25">
      <c r="A22" s="10" t="str">
        <f>HYPERLINK("#'Wykres 2.10'!A1", "Wykres 2.10: Liczba świadczeniodawców, którzy realizowali świadczenia z zakresu programu lekowego leczenia ciężkiej astmy alergicznej (2022)")</f>
        <v>Wykres 2.10: Liczba świadczeniodawców, którzy realizowali świadczenia z zakresu programu lekowego leczenia ciężkiej astmy alergicznej (2022)</v>
      </c>
    </row>
    <row r="23" spans="1:1" x14ac:dyDescent="0.25">
      <c r="A23" s="10" t="str">
        <f>HYPERLINK("#'Tabela 2.7'!A1", "Tabela 2.7: Wartość refundacji świadczeń (w mln zł) udzielonych z rozpoznaniem głównym astmy (J45, J46 wg ICD–10) (2013–2022)")</f>
        <v>Tabela 2.7: Wartość refundacji świadczeń (w mln zł) udzielonych z rozpoznaniem głównym astmy (J45, J46 wg ICD–10) (2013–2022)</v>
      </c>
    </row>
    <row r="24" spans="1:1" x14ac:dyDescent="0.25">
      <c r="A24" s="10" t="str">
        <f>HYPERLINK("#'Wykres 2.11'!A1", "Wykres 2.11: Wartość refundacji (w mln zł) hospitalizacji z powodu astmy pacjentów dorosłych realizowanych w leczeniu szpitalnym, z wyłączeniem hos...")</f>
        <v>Wykres 2.11: Wartość refundacji (w mln zł) hospitalizacji z powodu astmy pacjentów dorosłych realizowanych w leczeniu szpitalnym, z wyłączeniem hos...</v>
      </c>
    </row>
    <row r="25" spans="1:1" x14ac:dyDescent="0.25">
      <c r="A25" s="10" t="str">
        <f>HYPERLINK("#'Tabela 2.8'!A1", "Tabela 2.8: Wartość refundacji świadczeń (w mln zł) udzielonych z rozpoznaniem głównym astmy (J45, J46 wg ICD–10) pacjentom poniżej 18 r.ż. (2013–2022)")</f>
        <v>Tabela 2.8: Wartość refundacji świadczeń (w mln zł) udzielonych z rozpoznaniem głównym astmy (J45, J46 wg ICD–10) pacjentom poniżej 18 r.ż. (2013–2022)</v>
      </c>
    </row>
    <row r="26" spans="1:1" x14ac:dyDescent="0.25">
      <c r="A26" s="10" t="str">
        <f>HYPERLINK("#'Wykres 2.12'!A1", "Wykres 2.12: Liczba pacjentów (w mln) realizujących recepty na refundowane leki stosowane w leczeniu astmy (2014–2022)")</f>
        <v>Wykres 2.12: Liczba pacjentów (w mln) realizujących recepty na refundowane leki stosowane w leczeniu astmy (2014–2022)</v>
      </c>
    </row>
    <row r="27" spans="1:1" x14ac:dyDescent="0.25">
      <c r="A27" s="10" t="str">
        <f>HYPERLINK("#'Tabela 2.9'!A1", "Tabela 2.9: Struktura wiekowa pacjentów realizujących recepty na refundowane leki stosowane w leczeniu astmy (2014–2022)")</f>
        <v>Tabela 2.9: Struktura wiekowa pacjentów realizujących recepty na refundowane leki stosowane w leczeniu astmy (2014–2022)</v>
      </c>
    </row>
    <row r="28" spans="1:1" x14ac:dyDescent="0.25">
      <c r="A28" s="10" t="str">
        <f>HYPERLINK("#'Wykres 2.13'!A1", "Wykres 2.13: Struktura wieku i płci pacjentów realizujących recepty na refundowane leki stosowane w leczeniu astmy (2014–2022)")</f>
        <v>Wykres 2.13: Struktura wieku i płci pacjentów realizujących recepty na refundowane leki stosowane w leczeniu astmy (2014–2022)</v>
      </c>
    </row>
    <row r="29" spans="1:1" x14ac:dyDescent="0.25">
      <c r="A29" s="10" t="str">
        <f>HYPERLINK("#'Wykres 2.14'!A1", "Wykres 2.14: Liczba pacjentów (w mln), którzy w roku poprzedzającym nie realizowali recept na refundowane leki stosowane w leczeniu astmy (nowi pacjenci) wraz z odsetkiem osób poniżej 18 r.ż. w tej grupie (2015–2022)")</f>
        <v>Wykres 2.14: Liczba pacjentów (w mln), którzy w roku poprzedzającym nie realizowali recept na refundowane leki stosowane w leczeniu astmy (nowi pacjenci) wraz z odsetkiem osób poniżej 18 r.ż. w tej grupie (2015–2022)</v>
      </c>
    </row>
    <row r="30" spans="1:1" x14ac:dyDescent="0.25">
      <c r="A30" s="10" t="str">
        <f>HYPERLINK("#'Wykres 2.15'!A1", "Wykres 2.15: Wartości refundacji oraz wartości dopłat pacjentów (mln zł) związane z realizacją recept na leki refundowane stosowane w leczeniu astmy (2014–2022)")</f>
        <v>Wykres 2.15: Wartości refundacji oraz wartości dopłat pacjentów (mln zł) związane z realizacją recept na leki refundowane stosowane w leczeniu astmy (2014–2022)</v>
      </c>
    </row>
    <row r="31" spans="1:1" x14ac:dyDescent="0.25">
      <c r="A31" s="10" t="str">
        <f>HYPERLINK("#'Wykres 2.16'!A1", "Wykres 2.16: Średnie wartości refundacji oraz wartości dopłat pacjentów na pacjenta związane z realizacją recept na leki refundowane stosowane w leczeniu astmy (2014–2022)")</f>
        <v>Wykres 2.16: Średnie wartości refundacji oraz wartości dopłat pacjentów na pacjenta związane z realizacją recept na leki refundowane stosowane w leczeniu astmy (2014–2022)</v>
      </c>
    </row>
    <row r="32" spans="1:1" x14ac:dyDescent="0.25">
      <c r="A32" s="10" t="str">
        <f>HYPERLINK("#'Tabela 2.10'!A1", "Tabela 2.10: Wartość refundacji, dopłat pacjentów (w mln zł) oraz liczba opakowań (mln) i liczba DDD (mln) związnych z realizacją recept na refundowane leki stosowane w leczeniu astmy (2014– 2022)")</f>
        <v>Tabela 2.10: Wartość refundacji, dopłat pacjentów (w mln zł) oraz liczba opakowań (mln) i liczba DDD (mln) związnych z realizacją recept na refundowane leki stosowane w leczeniu astmy (2014– 2022)</v>
      </c>
    </row>
    <row r="33" spans="1:1" x14ac:dyDescent="0.25">
      <c r="A33" s="10" t="str">
        <f>HYPERLINK("#'Wykres 2.17'!A1", "Wykres 2.17: Procentowe zmiany w liczbie pacjentów realizujących recepty na refundowane leki stosowane w leczeniu astmy z wyszczególnionych grup substancji czynnych w porównaniu do 2014 roku (2014–2022)")</f>
        <v>Wykres 2.17: Procentowe zmiany w liczbie pacjentów realizujących recepty na refundowane leki stosowane w leczeniu astmy z wyszczególnionych grup substancji czynnych w porównaniu do 2014 roku (2014–2022)</v>
      </c>
    </row>
    <row r="34" spans="1:1" x14ac:dyDescent="0.25">
      <c r="A34" s="10" t="str">
        <f>HYPERLINK("#'Tabela 2.11'!A1", "Tabela 2.11: Liczba pacjentów (w tys.) realizujących recepty na refundowane leki stosowane w leczeniu astmy według grup substancji czynnych (2014–2022)")</f>
        <v>Tabela 2.11: Liczba pacjentów (w tys.) realizujących recepty na refundowane leki stosowane w leczeniu astmy według grup substancji czynnych (2014–2022)</v>
      </c>
    </row>
    <row r="35" spans="1:1" x14ac:dyDescent="0.25">
      <c r="A35" s="10" t="str">
        <f>HYPERLINK("#'Wykres 2.18'!A1", "Wykres 2.18: Odsetek pacjentów w podziale na dzieci i dorosłych, dla których zrealizowano recepty na refundowane leki stosowane w leczeniu astmy z wyszczególnionych grup substancji czynnych (2022)")</f>
        <v>Wykres 2.18: Odsetek pacjentów w podziale na dzieci i dorosłych, dla których zrealizowano recepty na refundowane leki stosowane w leczeniu astmy z wyszczególnionych grup substancji czynnych (2022)</v>
      </c>
    </row>
    <row r="36" spans="1:1" x14ac:dyDescent="0.25">
      <c r="A36" s="10" t="str">
        <f>HYPERLINK("#'Wykres 2.19'!A1", "Wykres 2.19: Odsetek pacjentów w grupach wiekowych, którzy realizowali recepty na refundowane leki stosowane w leczeniu astmy w wyszczególnionych postaciach (2022)")</f>
        <v>Wykres 2.19: Odsetek pacjentów w grupach wiekowych, którzy realizowali recepty na refundowane leki stosowane w leczeniu astmy w wyszczególnionych postaciach (2022)</v>
      </c>
    </row>
    <row r="37" spans="1:1" x14ac:dyDescent="0.25">
      <c r="A37" s="10" t="str">
        <f>HYPERLINK("#'Tabela 2.12'!A1", "Tabela 2.12: Wartość refundacji oraz dopłat pacjentów (w mln zł) wraz z liczbą wykupionych opakowań (mln) i DDD (mln) dla leków refundowanych stosowanych w leczeniu astmy zrefundowanych pacjentom poniżej 18 r.ż (2022)")</f>
        <v>Tabela 2.12: Wartość refundacji oraz dopłat pacjentów (w mln zł) wraz z liczbą wykupionych opakowań (mln) i DDD (mln) dla leków refundowanych stosowanych w leczeniu astmy zrefundowanych pacjentom poniżej 18 r.ż (2022)</v>
      </c>
    </row>
    <row r="38" spans="1:1" x14ac:dyDescent="0.25">
      <c r="A38" s="10" t="str">
        <f>HYPERLINK("#'Tabela 2.13'!A1", "Tabela 2.13: Liczba pacjentów poniżej 18 r.ż. (w tys.) realizujących recepty na refundowane leki stosowane w leczeniu astmy oraz liczba DDD (tys.) ze zrealizowanych recept według grup substancji (2022)")</f>
        <v>Tabela 2.13: Liczba pacjentów poniżej 18 r.ż. (w tys.) realizujących recepty na refundowane leki stosowane w leczeniu astmy oraz liczba DDD (tys.) ze zrealizowanych recept według grup substancji (2022)</v>
      </c>
    </row>
    <row r="39" spans="1:1" x14ac:dyDescent="0.25">
      <c r="A39" s="10" t="str">
        <f>HYPERLINK("#'Tabela 2.14'!A1", "Tabela 2.14: Wartość refundacji oraz dopłat pacjentów (w mln zł) wraz z liczbą wykupionych opakowań (mln) i DDD (mln) dla leków refundowanych stosowanych w leczeniu astmy zrefundowanych pacjentom powyżej 17 r.ż. (2022)")</f>
        <v>Tabela 2.14: Wartość refundacji oraz dopłat pacjentów (w mln zł) wraz z liczbą wykupionych opakowań (mln) i DDD (mln) dla leków refundowanych stosowanych w leczeniu astmy zrefundowanych pacjentom powyżej 17 r.ż. (2022)</v>
      </c>
    </row>
    <row r="40" spans="1:1" x14ac:dyDescent="0.25">
      <c r="A40" s="10" t="str">
        <f>HYPERLINK("#'Tabela 2.15'!A1", "Tabela 2.15: Liczba pacjentów (w tys.) powyżej 17 r.ż. realizujących recepty na refundowane leki stosowane w leczeniu astmy oraz liczba DDD (tys.) ze zrealizowanych recept według grup substancji (2022)")</f>
        <v>Tabela 2.15: Liczba pacjentów (w tys.) powyżej 17 r.ż. realizujących recepty na refundowane leki stosowane w leczeniu astmy oraz liczba DDD (tys.) ze zrealizowanych recept według grup substancji (2022)</v>
      </c>
    </row>
    <row r="41" spans="1:1" x14ac:dyDescent="0.25">
      <c r="A41" s="10" t="str">
        <f>HYPERLINK("#'Tabela 2.16'!A1", "Tabela 2.16: Odsetek pacjentów realizujących recepty na refundowane leki stosowane w leczeniu astmy, dla których sprawozdano w roku realizacji rece...")</f>
        <v>Tabela 2.16: Odsetek pacjentów realizujących recepty na refundowane leki stosowane w leczeniu astmy, dla których sprawozdano w roku realizacji rece...</v>
      </c>
    </row>
    <row r="42" spans="1:1" x14ac:dyDescent="0.25">
      <c r="A42" s="10" t="str">
        <f>HYPERLINK("#'Wykres 2.20'!A1", "Wykres 2.20: Liczba wydanych opakowań leków (w mln) stosowanych w leczeniu astmy według poziomu odpłatności pacjenta (2022)")</f>
        <v>Wykres 2.20: Liczba wydanych opakowań leków (w mln) stosowanych w leczeniu astmy według poziomu odpłatności pacjenta (2022)</v>
      </c>
    </row>
    <row r="43" spans="1:1" x14ac:dyDescent="0.25">
      <c r="A43" s="10" t="str">
        <f>HYPERLINK("#'Tabela 2.17'!A1", "Tabela 2.17: Liczba pacjentów (tys.) i liczba wydanych opakowań (tys.) na refundowane i nierefundowane przez NFZ leki stosowane w leczeniu astmy oskrzelowej wg najczęściej występujących substancji czynnych (2022)")</f>
        <v>Tabela 2.17: Liczba pacjentów (tys.) i liczba wydanych opakowań (tys.) na refundowane i nierefundowane przez NFZ leki stosowane w leczeniu astmy oskrzelowej wg najczęściej występujących substancji czynnych (2022)</v>
      </c>
    </row>
    <row r="44" spans="1:1" x14ac:dyDescent="0.25">
      <c r="A44" s="10" t="str">
        <f>HYPERLINK("#'Tabela 2.18'!A1", "Tabela 2.18: Liczba pacjentów (tys.), liczba opakowań (tys.) oraz wartości refundacji (mln) i wartości dopłat pacjentów (mln zł) związanych z reali...")</f>
        <v>Tabela 2.18: Liczba pacjentów (tys.), liczba opakowań (tys.) oraz wartości refundacji (mln) i wartości dopłat pacjentów (mln zł) związanych z reali...</v>
      </c>
    </row>
    <row r="45" spans="1:1" x14ac:dyDescent="0.25">
      <c r="A45" s="10" t="str">
        <f>HYPERLINK("#'Wykres 2.21'!A1", "Wykres 2.21: Rozkład wieku pacjentów poddanych analizie ciągłości farmakoterapii")</f>
        <v>Wykres 2.21: Rozkład wieku pacjentów poddanych analizie ciągłości farmakoterapii</v>
      </c>
    </row>
    <row r="46" spans="1:1" x14ac:dyDescent="0.25">
      <c r="A46" s="10" t="str">
        <f>HYPERLINK("#'Tabela 2.19'!A1", "Tabela 2.19: Odsetki osób w poszczególnych grupach wiekowych według liczby DDD związanej z realizacją recept na refundowane leki z substancją czynną budesonidum w 540-dniowym okresie obserwacji")</f>
        <v>Tabela 2.19: Odsetki osób w poszczególnych grupach wiekowych według liczby DDD związanej z realizacją recept na refundowane leki z substancją czynną budesonidum w 540-dniowym okresie obserwacji</v>
      </c>
    </row>
    <row r="47" spans="1:1" x14ac:dyDescent="0.25">
      <c r="A47" s="10" t="str">
        <f>HYPERLINK("#'Tabela 2.20'!A1", "Tabela 2.20: Odsetki osób w poszczególnych grupach wiekowych według długości leczenia (w dniach) liczonej od daty realizacji pierwszej recepty w 20...")</f>
        <v>Tabela 2.20: Odsetki osób w poszczególnych grupach wiekowych według długości leczenia (w dniach) liczonej od daty realizacji pierwszej recepty w 20...</v>
      </c>
    </row>
    <row r="48" spans="1:1" x14ac:dyDescent="0.25">
      <c r="A48" s="10" t="str">
        <f>HYPERLINK("#'Tabela 2.21'!A1", "Tabela 2.21: Średnia liczba DDD na pacjenta refundowanych leków z grupy krótko działających beta2-mimetyków związanych z realizacją recept przez osoby z grupy poddanej analizie compliance w 2022 roku")</f>
        <v>Tabela 2.21: Średnia liczba DDD na pacjenta refundowanych leków z grupy krótko działających beta2-mimetyków związanych z realizacją recept przez osoby z grupy poddanej analizie compliance w 2022 roku</v>
      </c>
    </row>
  </sheetData>
  <pageMargins left="0.7" right="0.7" top="0.75" bottom="0.75" header="0.3" footer="0.3"/>
  <pageSetup paperSize="9" orientation="portrait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ColWidth="11.5703125" defaultRowHeight="15" x14ac:dyDescent="0.25"/>
  <cols>
    <col min="1" max="1" width="20.7109375" customWidth="1"/>
    <col min="2" max="5" width="8.7109375" customWidth="1"/>
    <col min="6" max="6" width="12.7109375" customWidth="1"/>
    <col min="7" max="7" width="9.7109375" customWidth="1"/>
  </cols>
  <sheetData>
    <row r="1" spans="1:7" x14ac:dyDescent="0.25">
      <c r="A1" t="s">
        <v>98</v>
      </c>
    </row>
    <row r="3" spans="1:7" x14ac:dyDescent="0.25">
      <c r="A3" s="5" t="s">
        <v>99</v>
      </c>
      <c r="B3" s="4" t="s">
        <v>100</v>
      </c>
      <c r="C3" s="4" t="s">
        <v>101</v>
      </c>
      <c r="D3" s="4" t="s">
        <v>102</v>
      </c>
      <c r="E3" s="4" t="s">
        <v>103</v>
      </c>
      <c r="F3" s="4" t="s">
        <v>104</v>
      </c>
      <c r="G3" s="6" t="s">
        <v>105</v>
      </c>
    </row>
    <row r="4" spans="1:7" x14ac:dyDescent="0.25">
      <c r="A4" s="2" t="s">
        <v>106</v>
      </c>
      <c r="B4" s="92">
        <v>244.48</v>
      </c>
      <c r="C4" s="92">
        <v>89.42</v>
      </c>
      <c r="D4" s="92">
        <v>48.61</v>
      </c>
      <c r="E4" s="92">
        <v>31.04</v>
      </c>
      <c r="F4" s="92">
        <v>109.47</v>
      </c>
      <c r="G4" s="138">
        <v>523.02</v>
      </c>
    </row>
    <row r="5" spans="1:7" x14ac:dyDescent="0.25">
      <c r="A5" s="2" t="s">
        <v>107</v>
      </c>
      <c r="B5" s="92">
        <v>112.62</v>
      </c>
      <c r="C5" s="92">
        <v>69.61</v>
      </c>
      <c r="D5" s="92">
        <v>46.08</v>
      </c>
      <c r="E5" s="92">
        <v>32.299999999999997</v>
      </c>
      <c r="F5" s="92">
        <v>107.75</v>
      </c>
      <c r="G5" s="138">
        <v>368.36</v>
      </c>
    </row>
    <row r="6" spans="1:7" x14ac:dyDescent="0.25">
      <c r="A6" s="2" t="s">
        <v>108</v>
      </c>
      <c r="B6" s="92">
        <v>12.01</v>
      </c>
      <c r="C6" s="92">
        <v>1.23</v>
      </c>
      <c r="D6" s="92">
        <v>0.26</v>
      </c>
      <c r="E6" s="92">
        <v>0.11</v>
      </c>
      <c r="F6" s="92">
        <v>0.26</v>
      </c>
      <c r="G6" s="138">
        <v>13.87</v>
      </c>
    </row>
    <row r="7" spans="1:7" x14ac:dyDescent="0.25">
      <c r="A7" s="2" t="s">
        <v>109</v>
      </c>
      <c r="B7" s="92">
        <v>0</v>
      </c>
      <c r="C7" s="92">
        <v>31.35</v>
      </c>
      <c r="D7" s="92">
        <v>40.6</v>
      </c>
      <c r="E7" s="92">
        <v>41.32</v>
      </c>
      <c r="F7" s="92">
        <v>305.5</v>
      </c>
      <c r="G7" s="138">
        <v>418.77</v>
      </c>
    </row>
    <row r="8" spans="1:7" x14ac:dyDescent="0.25">
      <c r="A8" s="2" t="s">
        <v>110</v>
      </c>
      <c r="B8" s="92">
        <v>0</v>
      </c>
      <c r="C8" s="92">
        <v>4.1399999999999997</v>
      </c>
      <c r="D8" s="92">
        <v>2.95</v>
      </c>
      <c r="E8" s="92">
        <v>2.0699999999999998</v>
      </c>
      <c r="F8" s="92">
        <v>9.0299999999999994</v>
      </c>
      <c r="G8" s="138">
        <v>18.190000000000001</v>
      </c>
    </row>
    <row r="9" spans="1:7" x14ac:dyDescent="0.25">
      <c r="A9" s="2" t="s">
        <v>111</v>
      </c>
      <c r="B9" s="92">
        <v>0</v>
      </c>
      <c r="C9" s="92">
        <v>2.04</v>
      </c>
      <c r="D9" s="92">
        <v>1.63</v>
      </c>
      <c r="E9" s="92">
        <v>1.27</v>
      </c>
      <c r="F9" s="92">
        <v>6.21</v>
      </c>
      <c r="G9" s="138">
        <v>11.15</v>
      </c>
    </row>
    <row r="10" spans="1:7" x14ac:dyDescent="0.25">
      <c r="A10" s="2" t="s">
        <v>112</v>
      </c>
      <c r="B10" s="92">
        <v>0</v>
      </c>
      <c r="C10" s="92">
        <v>0</v>
      </c>
      <c r="D10" s="92">
        <v>1.25</v>
      </c>
      <c r="E10" s="92">
        <v>1.93</v>
      </c>
      <c r="F10" s="92">
        <v>36.61</v>
      </c>
      <c r="G10" s="138">
        <v>39.79</v>
      </c>
    </row>
    <row r="11" spans="1:7" x14ac:dyDescent="0.25">
      <c r="A11" s="89" t="s">
        <v>105</v>
      </c>
      <c r="B11" s="90">
        <v>369.11</v>
      </c>
      <c r="C11" s="90">
        <v>197.79</v>
      </c>
      <c r="D11" s="90">
        <v>141.38</v>
      </c>
      <c r="E11" s="90">
        <v>110.04</v>
      </c>
      <c r="F11" s="90">
        <v>574.83000000000004</v>
      </c>
      <c r="G11" s="91">
        <v>1393.15</v>
      </c>
    </row>
    <row r="13" spans="1:7" x14ac:dyDescent="0.25">
      <c r="A13" t="s">
        <v>96</v>
      </c>
    </row>
    <row r="15" spans="1:7" x14ac:dyDescent="0.25">
      <c r="A15" t="s">
        <v>113</v>
      </c>
    </row>
    <row r="17" spans="1:1" x14ac:dyDescent="0.25">
      <c r="A17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/>
  </sheetViews>
  <sheetFormatPr defaultColWidth="11.5703125" defaultRowHeight="15" x14ac:dyDescent="0.25"/>
  <cols>
    <col min="1" max="1" width="20.7109375" customWidth="1"/>
    <col min="2" max="2" width="8.7109375" customWidth="1"/>
    <col min="3" max="5" width="7.7109375" customWidth="1"/>
    <col min="6" max="6" width="12.7109375" customWidth="1"/>
    <col min="7" max="7" width="9.7109375" customWidth="1"/>
  </cols>
  <sheetData>
    <row r="1" spans="1:7" x14ac:dyDescent="0.25">
      <c r="A1" t="s">
        <v>114</v>
      </c>
    </row>
    <row r="3" spans="1:7" x14ac:dyDescent="0.25">
      <c r="A3" s="5" t="s">
        <v>99</v>
      </c>
      <c r="B3" s="4" t="s">
        <v>100</v>
      </c>
      <c r="C3" s="4" t="s">
        <v>101</v>
      </c>
      <c r="D3" s="4" t="s">
        <v>102</v>
      </c>
      <c r="E3" s="4" t="s">
        <v>103</v>
      </c>
      <c r="F3" s="4" t="s">
        <v>104</v>
      </c>
      <c r="G3" s="6" t="s">
        <v>105</v>
      </c>
    </row>
    <row r="4" spans="1:7" x14ac:dyDescent="0.25">
      <c r="A4" s="2" t="s">
        <v>106</v>
      </c>
      <c r="B4" s="92">
        <v>123.81</v>
      </c>
      <c r="C4" s="92">
        <v>46.55</v>
      </c>
      <c r="D4" s="92">
        <v>24.12</v>
      </c>
      <c r="E4" s="92">
        <v>15.25</v>
      </c>
      <c r="F4" s="92">
        <v>43.96</v>
      </c>
      <c r="G4" s="138">
        <v>253.69</v>
      </c>
    </row>
    <row r="5" spans="1:7" x14ac:dyDescent="0.25">
      <c r="A5" s="2" t="s">
        <v>107</v>
      </c>
      <c r="B5" s="92">
        <v>36.6</v>
      </c>
      <c r="C5" s="92">
        <v>21.29</v>
      </c>
      <c r="D5" s="92">
        <v>12.95</v>
      </c>
      <c r="E5" s="92">
        <v>8.52</v>
      </c>
      <c r="F5" s="92">
        <v>32.14</v>
      </c>
      <c r="G5" s="138">
        <v>111.5</v>
      </c>
    </row>
    <row r="6" spans="1:7" x14ac:dyDescent="0.25">
      <c r="A6" s="2" t="s">
        <v>108</v>
      </c>
      <c r="B6" s="92">
        <v>7.28</v>
      </c>
      <c r="C6" s="92">
        <v>0.52</v>
      </c>
      <c r="D6" s="92">
        <v>7.0000000000000007E-2</v>
      </c>
      <c r="E6" s="92">
        <v>0.02</v>
      </c>
      <c r="F6" s="92">
        <v>0.03</v>
      </c>
      <c r="G6" s="138">
        <v>7.92</v>
      </c>
    </row>
    <row r="7" spans="1:7" x14ac:dyDescent="0.25">
      <c r="A7" s="2" t="s">
        <v>109</v>
      </c>
      <c r="B7" s="92">
        <v>0</v>
      </c>
      <c r="C7" s="92">
        <v>11.16</v>
      </c>
      <c r="D7" s="92">
        <v>14.1</v>
      </c>
      <c r="E7" s="92">
        <v>14.45</v>
      </c>
      <c r="F7" s="92">
        <v>117.3</v>
      </c>
      <c r="G7" s="138">
        <v>157.01</v>
      </c>
    </row>
    <row r="8" spans="1:7" x14ac:dyDescent="0.25">
      <c r="A8" s="2" t="s">
        <v>110</v>
      </c>
      <c r="B8" s="92">
        <v>0</v>
      </c>
      <c r="C8" s="92">
        <v>3</v>
      </c>
      <c r="D8" s="92">
        <v>2.12</v>
      </c>
      <c r="E8" s="92">
        <v>1.51</v>
      </c>
      <c r="F8" s="92">
        <v>6.55</v>
      </c>
      <c r="G8" s="138">
        <v>13.18</v>
      </c>
    </row>
    <row r="9" spans="1:7" x14ac:dyDescent="0.25">
      <c r="A9" s="2" t="s">
        <v>111</v>
      </c>
      <c r="B9" s="92">
        <v>0</v>
      </c>
      <c r="C9" s="92">
        <v>1.1000000000000001</v>
      </c>
      <c r="D9" s="92">
        <v>0.81</v>
      </c>
      <c r="E9" s="92">
        <v>0.46</v>
      </c>
      <c r="F9" s="92">
        <v>1.52</v>
      </c>
      <c r="G9" s="138">
        <v>3.89</v>
      </c>
    </row>
    <row r="10" spans="1:7" x14ac:dyDescent="0.25">
      <c r="A10" s="2" t="s">
        <v>112</v>
      </c>
      <c r="B10" s="92">
        <v>0</v>
      </c>
      <c r="C10" s="92">
        <v>0</v>
      </c>
      <c r="D10" s="92">
        <v>0.69</v>
      </c>
      <c r="E10" s="92">
        <v>1.0900000000000001</v>
      </c>
      <c r="F10" s="92">
        <v>19.059999999999999</v>
      </c>
      <c r="G10" s="138">
        <v>20.84</v>
      </c>
    </row>
    <row r="11" spans="1:7" x14ac:dyDescent="0.25">
      <c r="A11" s="89" t="s">
        <v>105</v>
      </c>
      <c r="B11" s="94">
        <v>167.69</v>
      </c>
      <c r="C11" s="94">
        <v>83.62</v>
      </c>
      <c r="D11" s="94">
        <v>54.86</v>
      </c>
      <c r="E11" s="94">
        <v>41.3</v>
      </c>
      <c r="F11" s="94">
        <v>220.56</v>
      </c>
      <c r="G11" s="95">
        <v>568.03</v>
      </c>
    </row>
    <row r="13" spans="1:7" x14ac:dyDescent="0.25">
      <c r="A13" t="s">
        <v>96</v>
      </c>
    </row>
    <row r="15" spans="1:7" x14ac:dyDescent="0.25">
      <c r="A15" t="s">
        <v>113</v>
      </c>
    </row>
    <row r="17" spans="1:1" x14ac:dyDescent="0.25">
      <c r="A17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1"/>
  <sheetViews>
    <sheetView workbookViewId="0"/>
  </sheetViews>
  <sheetFormatPr defaultColWidth="11.5703125" defaultRowHeight="15" x14ac:dyDescent="0.25"/>
  <cols>
    <col min="1" max="1" width="15.7109375" customWidth="1"/>
    <col min="2" max="2" width="11.7109375" customWidth="1"/>
    <col min="3" max="3" width="30" customWidth="1"/>
  </cols>
  <sheetData>
    <row r="1" spans="1:3" x14ac:dyDescent="0.25">
      <c r="A1" t="s">
        <v>115</v>
      </c>
    </row>
    <row r="3" spans="1:3" x14ac:dyDescent="0.25">
      <c r="A3" s="5" t="s">
        <v>72</v>
      </c>
      <c r="B3" s="4" t="s">
        <v>65</v>
      </c>
      <c r="C3" s="6" t="s">
        <v>116</v>
      </c>
    </row>
    <row r="4" spans="1:3" x14ac:dyDescent="0.25">
      <c r="A4" s="2" t="s">
        <v>117</v>
      </c>
      <c r="B4" t="s">
        <v>70</v>
      </c>
      <c r="C4" s="30">
        <v>58.390822971567601</v>
      </c>
    </row>
    <row r="5" spans="1:3" x14ac:dyDescent="0.25">
      <c r="A5" s="2" t="s">
        <v>117</v>
      </c>
      <c r="B5" t="s">
        <v>69</v>
      </c>
      <c r="C5" s="30">
        <v>86.612169122050503</v>
      </c>
    </row>
    <row r="6" spans="1:3" x14ac:dyDescent="0.25">
      <c r="A6" s="2" t="s">
        <v>118</v>
      </c>
      <c r="B6" t="s">
        <v>70</v>
      </c>
      <c r="C6" s="30">
        <v>85.617559080391999</v>
      </c>
    </row>
    <row r="7" spans="1:3" x14ac:dyDescent="0.25">
      <c r="A7" s="2" t="s">
        <v>118</v>
      </c>
      <c r="B7" t="s">
        <v>69</v>
      </c>
      <c r="C7" s="30">
        <v>128.86045298357601</v>
      </c>
    </row>
    <row r="8" spans="1:3" x14ac:dyDescent="0.25">
      <c r="A8" s="2" t="s">
        <v>119</v>
      </c>
      <c r="B8" t="s">
        <v>70</v>
      </c>
      <c r="C8" s="30">
        <v>53.751207438703197</v>
      </c>
    </row>
    <row r="9" spans="1:3" x14ac:dyDescent="0.25">
      <c r="A9" s="2" t="s">
        <v>119</v>
      </c>
      <c r="B9" t="s">
        <v>69</v>
      </c>
      <c r="C9" s="30">
        <v>85.120599489173202</v>
      </c>
    </row>
    <row r="10" spans="1:3" x14ac:dyDescent="0.25">
      <c r="A10" s="2" t="s">
        <v>120</v>
      </c>
      <c r="B10" t="s">
        <v>70</v>
      </c>
      <c r="C10" s="30">
        <v>31.417534349879698</v>
      </c>
    </row>
    <row r="11" spans="1:3" x14ac:dyDescent="0.25">
      <c r="A11" s="2" t="s">
        <v>120</v>
      </c>
      <c r="B11" t="s">
        <v>69</v>
      </c>
      <c r="C11" s="30">
        <v>28.402197646798601</v>
      </c>
    </row>
    <row r="12" spans="1:3" x14ac:dyDescent="0.25">
      <c r="A12" s="2" t="s">
        <v>121</v>
      </c>
      <c r="B12" t="s">
        <v>70</v>
      </c>
      <c r="C12" s="30">
        <v>46.141794006772002</v>
      </c>
    </row>
    <row r="13" spans="1:3" x14ac:dyDescent="0.25">
      <c r="A13" s="2" t="s">
        <v>121</v>
      </c>
      <c r="B13" t="s">
        <v>69</v>
      </c>
      <c r="C13" s="30">
        <v>29.073726751757601</v>
      </c>
    </row>
    <row r="14" spans="1:3" x14ac:dyDescent="0.25">
      <c r="A14" s="2" t="s">
        <v>122</v>
      </c>
      <c r="B14" t="s">
        <v>70</v>
      </c>
      <c r="C14" s="30">
        <v>71.436285445123602</v>
      </c>
    </row>
    <row r="15" spans="1:3" x14ac:dyDescent="0.25">
      <c r="A15" s="2" t="s">
        <v>122</v>
      </c>
      <c r="B15" t="s">
        <v>69</v>
      </c>
      <c r="C15" s="30">
        <v>44.459224378526699</v>
      </c>
    </row>
    <row r="16" spans="1:3" x14ac:dyDescent="0.25">
      <c r="A16" s="2" t="s">
        <v>123</v>
      </c>
      <c r="B16" t="s">
        <v>70</v>
      </c>
      <c r="C16" s="30">
        <v>84.875629488872207</v>
      </c>
    </row>
    <row r="17" spans="1:3" x14ac:dyDescent="0.25">
      <c r="A17" s="8" t="s">
        <v>123</v>
      </c>
      <c r="B17" s="19" t="s">
        <v>69</v>
      </c>
      <c r="C17" s="31">
        <v>65.614282133603993</v>
      </c>
    </row>
    <row r="19" spans="1:3" x14ac:dyDescent="0.25">
      <c r="A19" t="s">
        <v>124</v>
      </c>
    </row>
    <row r="21" spans="1:3" x14ac:dyDescent="0.25">
      <c r="A21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ColWidth="11.5703125" defaultRowHeight="15" x14ac:dyDescent="0.25"/>
  <cols>
    <col min="1" max="1" width="21.7109375" customWidth="1"/>
    <col min="2" max="2" width="32.7109375" customWidth="1"/>
  </cols>
  <sheetData>
    <row r="1" spans="1:2" x14ac:dyDescent="0.25">
      <c r="A1" t="s">
        <v>125</v>
      </c>
    </row>
    <row r="3" spans="1:2" x14ac:dyDescent="0.25">
      <c r="A3" s="5" t="s">
        <v>126</v>
      </c>
      <c r="B3" s="6" t="s">
        <v>127</v>
      </c>
    </row>
    <row r="4" spans="1:2" x14ac:dyDescent="0.25">
      <c r="A4" s="2" t="s">
        <v>128</v>
      </c>
      <c r="B4" s="93">
        <v>41.555399650146398</v>
      </c>
    </row>
    <row r="5" spans="1:2" x14ac:dyDescent="0.25">
      <c r="A5" s="2" t="s">
        <v>129</v>
      </c>
      <c r="B5" s="93">
        <v>50.149827107272998</v>
      </c>
    </row>
    <row r="6" spans="1:2" x14ac:dyDescent="0.25">
      <c r="A6" s="2" t="s">
        <v>130</v>
      </c>
      <c r="B6" s="93">
        <v>55.551588296333598</v>
      </c>
    </row>
    <row r="7" spans="1:2" x14ac:dyDescent="0.25">
      <c r="A7" s="2" t="s">
        <v>131</v>
      </c>
      <c r="B7" s="93">
        <v>44.262737176323299</v>
      </c>
    </row>
    <row r="8" spans="1:2" x14ac:dyDescent="0.25">
      <c r="A8" s="2" t="s">
        <v>132</v>
      </c>
      <c r="B8" s="93">
        <v>61.426798903429699</v>
      </c>
    </row>
    <row r="9" spans="1:2" x14ac:dyDescent="0.25">
      <c r="A9" s="2" t="s">
        <v>133</v>
      </c>
      <c r="B9" s="93">
        <v>52.6534670155025</v>
      </c>
    </row>
    <row r="10" spans="1:2" x14ac:dyDescent="0.25">
      <c r="A10" s="2" t="s">
        <v>134</v>
      </c>
      <c r="B10" s="93">
        <v>42.638552798144801</v>
      </c>
    </row>
    <row r="11" spans="1:2" x14ac:dyDescent="0.25">
      <c r="A11" s="2" t="s">
        <v>135</v>
      </c>
      <c r="B11" s="93">
        <v>49.199146405072497</v>
      </c>
    </row>
    <row r="12" spans="1:2" x14ac:dyDescent="0.25">
      <c r="A12" s="2" t="s">
        <v>136</v>
      </c>
      <c r="B12" s="93">
        <v>57.541729018992697</v>
      </c>
    </row>
    <row r="13" spans="1:2" x14ac:dyDescent="0.25">
      <c r="A13" s="2" t="s">
        <v>137</v>
      </c>
      <c r="B13" s="93">
        <v>44.366539511153803</v>
      </c>
    </row>
    <row r="14" spans="1:2" x14ac:dyDescent="0.25">
      <c r="A14" s="2" t="s">
        <v>138</v>
      </c>
      <c r="B14" s="93">
        <v>48.683628074686297</v>
      </c>
    </row>
    <row r="15" spans="1:2" x14ac:dyDescent="0.25">
      <c r="A15" s="2" t="s">
        <v>139</v>
      </c>
      <c r="B15" s="93">
        <v>56.866196294731601</v>
      </c>
    </row>
    <row r="16" spans="1:2" x14ac:dyDescent="0.25">
      <c r="A16" s="2" t="s">
        <v>140</v>
      </c>
      <c r="B16" s="93">
        <v>51.7992050152221</v>
      </c>
    </row>
    <row r="17" spans="1:2" x14ac:dyDescent="0.25">
      <c r="A17" s="2" t="s">
        <v>141</v>
      </c>
      <c r="B17" s="93">
        <v>50.984929501896097</v>
      </c>
    </row>
    <row r="18" spans="1:2" x14ac:dyDescent="0.25">
      <c r="A18" s="2" t="s">
        <v>142</v>
      </c>
      <c r="B18" s="93">
        <v>64.772058060118894</v>
      </c>
    </row>
    <row r="19" spans="1:2" x14ac:dyDescent="0.25">
      <c r="A19" s="8" t="s">
        <v>143</v>
      </c>
      <c r="B19" s="96">
        <v>54.7324167293798</v>
      </c>
    </row>
    <row r="21" spans="1:2" x14ac:dyDescent="0.25">
      <c r="A21" t="s">
        <v>124</v>
      </c>
    </row>
    <row r="23" spans="1:2" x14ac:dyDescent="0.25">
      <c r="A23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/>
  </sheetViews>
  <sheetFormatPr defaultColWidth="11.5703125" defaultRowHeight="15" x14ac:dyDescent="0.25"/>
  <cols>
    <col min="1" max="1" width="6.7109375" customWidth="1"/>
    <col min="2" max="2" width="43.7109375" customWidth="1"/>
    <col min="3" max="4" width="18.7109375" customWidth="1"/>
  </cols>
  <sheetData>
    <row r="1" spans="1:4" x14ac:dyDescent="0.25">
      <c r="A1" t="s">
        <v>144</v>
      </c>
    </row>
    <row r="3" spans="1:4" x14ac:dyDescent="0.25">
      <c r="A3" s="5" t="s">
        <v>64</v>
      </c>
      <c r="B3" s="4" t="s">
        <v>145</v>
      </c>
      <c r="C3" s="4" t="s">
        <v>146</v>
      </c>
      <c r="D3" s="6" t="s">
        <v>147</v>
      </c>
    </row>
    <row r="4" spans="1:4" x14ac:dyDescent="0.25">
      <c r="A4" s="2">
        <v>2013</v>
      </c>
      <c r="B4" t="s">
        <v>148</v>
      </c>
      <c r="C4" s="34">
        <v>45.13</v>
      </c>
      <c r="D4" s="72">
        <v>45.68</v>
      </c>
    </row>
    <row r="5" spans="1:4" x14ac:dyDescent="0.25">
      <c r="A5" s="2">
        <v>2013</v>
      </c>
      <c r="B5" t="s">
        <v>149</v>
      </c>
      <c r="C5" s="34">
        <v>759.59</v>
      </c>
      <c r="D5" s="72">
        <v>2125.2600000000002</v>
      </c>
    </row>
    <row r="6" spans="1:4" x14ac:dyDescent="0.25">
      <c r="A6" s="2">
        <v>2013</v>
      </c>
      <c r="B6" t="s">
        <v>150</v>
      </c>
      <c r="C6" s="34">
        <v>675.21</v>
      </c>
      <c r="D6" s="72">
        <v>1545.67</v>
      </c>
    </row>
    <row r="7" spans="1:4" x14ac:dyDescent="0.25">
      <c r="A7" s="97">
        <v>2013</v>
      </c>
      <c r="B7" s="98" t="s">
        <v>151</v>
      </c>
      <c r="C7" s="99">
        <v>1169.3499999999999</v>
      </c>
      <c r="D7" s="100">
        <v>3750.49</v>
      </c>
    </row>
    <row r="8" spans="1:4" x14ac:dyDescent="0.25">
      <c r="A8" s="2">
        <v>2014</v>
      </c>
      <c r="B8" t="s">
        <v>148</v>
      </c>
      <c r="C8" s="34">
        <v>44.46</v>
      </c>
      <c r="D8" s="72">
        <v>44.75</v>
      </c>
    </row>
    <row r="9" spans="1:4" x14ac:dyDescent="0.25">
      <c r="A9" s="2">
        <v>2014</v>
      </c>
      <c r="B9" t="s">
        <v>150</v>
      </c>
      <c r="C9" s="34">
        <v>676.4</v>
      </c>
      <c r="D9" s="72">
        <v>1520.51</v>
      </c>
    </row>
    <row r="10" spans="1:4" x14ac:dyDescent="0.25">
      <c r="A10" s="2">
        <v>2014</v>
      </c>
      <c r="B10" t="s">
        <v>149</v>
      </c>
      <c r="C10" s="34">
        <v>755.74</v>
      </c>
      <c r="D10" s="72">
        <v>2087.6799999999998</v>
      </c>
    </row>
    <row r="11" spans="1:4" x14ac:dyDescent="0.25">
      <c r="A11" s="97">
        <v>2014</v>
      </c>
      <c r="B11" s="98" t="s">
        <v>151</v>
      </c>
      <c r="C11" s="99">
        <v>1176.8800000000001</v>
      </c>
      <c r="D11" s="100">
        <v>3685.69</v>
      </c>
    </row>
    <row r="12" spans="1:4" x14ac:dyDescent="0.25">
      <c r="A12" s="2">
        <v>2015</v>
      </c>
      <c r="B12" t="s">
        <v>148</v>
      </c>
      <c r="C12" s="34">
        <v>44.35</v>
      </c>
      <c r="D12" s="72">
        <v>44.36</v>
      </c>
    </row>
    <row r="13" spans="1:4" x14ac:dyDescent="0.25">
      <c r="A13" s="2">
        <v>2015</v>
      </c>
      <c r="B13" t="s">
        <v>149</v>
      </c>
      <c r="C13" s="34">
        <v>753.1</v>
      </c>
      <c r="D13" s="72">
        <v>2006.58</v>
      </c>
    </row>
    <row r="14" spans="1:4" x14ac:dyDescent="0.25">
      <c r="A14" s="2">
        <v>2015</v>
      </c>
      <c r="B14" t="s">
        <v>150</v>
      </c>
      <c r="C14" s="34">
        <v>690.62</v>
      </c>
      <c r="D14" s="72">
        <v>1508.02</v>
      </c>
    </row>
    <row r="15" spans="1:4" x14ac:dyDescent="0.25">
      <c r="A15" s="97">
        <v>2015</v>
      </c>
      <c r="B15" s="98" t="s">
        <v>151</v>
      </c>
      <c r="C15" s="99">
        <v>1185.75</v>
      </c>
      <c r="D15" s="100">
        <v>3588.77</v>
      </c>
    </row>
    <row r="16" spans="1:4" x14ac:dyDescent="0.25">
      <c r="A16" s="2">
        <v>2016</v>
      </c>
      <c r="B16" t="s">
        <v>149</v>
      </c>
      <c r="C16" s="34">
        <v>740.39</v>
      </c>
      <c r="D16" s="72">
        <v>1942.25</v>
      </c>
    </row>
    <row r="17" spans="1:4" x14ac:dyDescent="0.25">
      <c r="A17" s="2">
        <v>2016</v>
      </c>
      <c r="B17" t="s">
        <v>150</v>
      </c>
      <c r="C17" s="34">
        <v>678.08</v>
      </c>
      <c r="D17" s="72">
        <v>1453.27</v>
      </c>
    </row>
    <row r="18" spans="1:4" x14ac:dyDescent="0.25">
      <c r="A18" s="2">
        <v>2016</v>
      </c>
      <c r="B18" t="s">
        <v>148</v>
      </c>
      <c r="C18" s="34">
        <v>42.63</v>
      </c>
      <c r="D18" s="72">
        <v>42.75</v>
      </c>
    </row>
    <row r="19" spans="1:4" x14ac:dyDescent="0.25">
      <c r="A19" s="97">
        <v>2016</v>
      </c>
      <c r="B19" s="98" t="s">
        <v>151</v>
      </c>
      <c r="C19" s="99">
        <v>1173.05</v>
      </c>
      <c r="D19" s="100">
        <v>3472.99</v>
      </c>
    </row>
    <row r="20" spans="1:4" x14ac:dyDescent="0.25">
      <c r="A20" s="2">
        <v>2017</v>
      </c>
      <c r="B20" t="s">
        <v>150</v>
      </c>
      <c r="C20" s="34">
        <v>666.52</v>
      </c>
      <c r="D20" s="72">
        <v>1396.68</v>
      </c>
    </row>
    <row r="21" spans="1:4" x14ac:dyDescent="0.25">
      <c r="A21" s="2">
        <v>2017</v>
      </c>
      <c r="B21" t="s">
        <v>149</v>
      </c>
      <c r="C21" s="34">
        <v>728.38</v>
      </c>
      <c r="D21" s="72">
        <v>1856.01</v>
      </c>
    </row>
    <row r="22" spans="1:4" x14ac:dyDescent="0.25">
      <c r="A22" s="2">
        <v>2017</v>
      </c>
      <c r="B22" t="s">
        <v>148</v>
      </c>
      <c r="C22" s="34">
        <v>42.42</v>
      </c>
      <c r="D22" s="72">
        <v>42.25</v>
      </c>
    </row>
    <row r="23" spans="1:4" x14ac:dyDescent="0.25">
      <c r="A23" s="97">
        <v>2017</v>
      </c>
      <c r="B23" s="98" t="s">
        <v>151</v>
      </c>
      <c r="C23" s="99">
        <v>1161.29</v>
      </c>
      <c r="D23" s="100">
        <v>3333.82</v>
      </c>
    </row>
    <row r="24" spans="1:4" x14ac:dyDescent="0.25">
      <c r="A24" s="2">
        <v>2018</v>
      </c>
      <c r="B24" t="s">
        <v>150</v>
      </c>
      <c r="C24" s="34">
        <v>635.66</v>
      </c>
      <c r="D24" s="72">
        <v>1286.29</v>
      </c>
    </row>
    <row r="25" spans="1:4" x14ac:dyDescent="0.25">
      <c r="A25" s="2">
        <v>2018</v>
      </c>
      <c r="B25" t="s">
        <v>148</v>
      </c>
      <c r="C25" s="34">
        <v>40.93</v>
      </c>
      <c r="D25" s="72">
        <v>40.53</v>
      </c>
    </row>
    <row r="26" spans="1:4" x14ac:dyDescent="0.25">
      <c r="A26" s="2">
        <v>2018</v>
      </c>
      <c r="B26" t="s">
        <v>149</v>
      </c>
      <c r="C26" s="34">
        <v>712.15</v>
      </c>
      <c r="D26" s="72">
        <v>1778.47</v>
      </c>
    </row>
    <row r="27" spans="1:4" x14ac:dyDescent="0.25">
      <c r="A27" s="97">
        <v>2018</v>
      </c>
      <c r="B27" s="98" t="s">
        <v>151</v>
      </c>
      <c r="C27" s="99">
        <v>1127.78</v>
      </c>
      <c r="D27" s="100">
        <v>3146.96</v>
      </c>
    </row>
    <row r="28" spans="1:4" x14ac:dyDescent="0.25">
      <c r="A28" s="2">
        <v>2019</v>
      </c>
      <c r="B28" t="s">
        <v>149</v>
      </c>
      <c r="C28" s="34">
        <v>702.06</v>
      </c>
      <c r="D28" s="72">
        <v>1702.85</v>
      </c>
    </row>
    <row r="29" spans="1:4" x14ac:dyDescent="0.25">
      <c r="A29" s="2">
        <v>2019</v>
      </c>
      <c r="B29" t="s">
        <v>150</v>
      </c>
      <c r="C29" s="34">
        <v>626.27</v>
      </c>
      <c r="D29" s="72">
        <v>1246.8499999999999</v>
      </c>
    </row>
    <row r="30" spans="1:4" x14ac:dyDescent="0.25">
      <c r="A30" s="2">
        <v>2019</v>
      </c>
      <c r="B30" t="s">
        <v>148</v>
      </c>
      <c r="C30" s="34">
        <v>40</v>
      </c>
      <c r="D30" s="72">
        <v>39.799999999999997</v>
      </c>
    </row>
    <row r="31" spans="1:4" x14ac:dyDescent="0.25">
      <c r="A31" s="97">
        <v>2019</v>
      </c>
      <c r="B31" s="98" t="s">
        <v>151</v>
      </c>
      <c r="C31" s="99">
        <v>1113.1099999999999</v>
      </c>
      <c r="D31" s="100">
        <v>3034.16</v>
      </c>
    </row>
    <row r="32" spans="1:4" x14ac:dyDescent="0.25">
      <c r="A32" s="2">
        <v>2020</v>
      </c>
      <c r="B32" t="s">
        <v>148</v>
      </c>
      <c r="C32" s="34">
        <v>22.86</v>
      </c>
      <c r="D32" s="72">
        <v>21.56</v>
      </c>
    </row>
    <row r="33" spans="1:4" x14ac:dyDescent="0.25">
      <c r="A33" s="2">
        <v>2020</v>
      </c>
      <c r="B33" t="s">
        <v>150</v>
      </c>
      <c r="C33" s="34">
        <v>537.79999999999995</v>
      </c>
      <c r="D33" s="72">
        <v>1038.8</v>
      </c>
    </row>
    <row r="34" spans="1:4" x14ac:dyDescent="0.25">
      <c r="A34" s="2">
        <v>2020</v>
      </c>
      <c r="B34" t="s">
        <v>149</v>
      </c>
      <c r="C34" s="34">
        <v>597.97</v>
      </c>
      <c r="D34" s="72">
        <v>1447.77</v>
      </c>
    </row>
    <row r="35" spans="1:4" x14ac:dyDescent="0.25">
      <c r="A35" s="97">
        <v>2020</v>
      </c>
      <c r="B35" s="98" t="s">
        <v>151</v>
      </c>
      <c r="C35" s="99">
        <v>972.1</v>
      </c>
      <c r="D35" s="100">
        <v>2538.52</v>
      </c>
    </row>
    <row r="36" spans="1:4" x14ac:dyDescent="0.25">
      <c r="A36" s="2">
        <v>2021</v>
      </c>
      <c r="B36" t="s">
        <v>148</v>
      </c>
      <c r="C36" s="34">
        <v>22.94</v>
      </c>
      <c r="D36" s="72">
        <v>21.98</v>
      </c>
    </row>
    <row r="37" spans="1:4" x14ac:dyDescent="0.25">
      <c r="A37" s="2">
        <v>2021</v>
      </c>
      <c r="B37" t="s">
        <v>149</v>
      </c>
      <c r="C37" s="34">
        <v>585.83000000000004</v>
      </c>
      <c r="D37" s="72">
        <v>1421.75</v>
      </c>
    </row>
    <row r="38" spans="1:4" x14ac:dyDescent="0.25">
      <c r="A38" s="2">
        <v>2021</v>
      </c>
      <c r="B38" t="s">
        <v>150</v>
      </c>
      <c r="C38" s="34">
        <v>565.38</v>
      </c>
      <c r="D38" s="72">
        <v>1091.74</v>
      </c>
    </row>
    <row r="39" spans="1:4" x14ac:dyDescent="0.25">
      <c r="A39" s="97">
        <v>2021</v>
      </c>
      <c r="B39" s="98" t="s">
        <v>151</v>
      </c>
      <c r="C39" s="99">
        <v>983.1</v>
      </c>
      <c r="D39" s="100">
        <v>2567.6</v>
      </c>
    </row>
    <row r="40" spans="1:4" x14ac:dyDescent="0.25">
      <c r="A40" s="2">
        <v>2022</v>
      </c>
      <c r="B40" t="s">
        <v>150</v>
      </c>
      <c r="C40" s="34">
        <v>595.16999999999996</v>
      </c>
      <c r="D40" s="72">
        <v>1158.48</v>
      </c>
    </row>
    <row r="41" spans="1:4" x14ac:dyDescent="0.25">
      <c r="A41" s="2">
        <v>2022</v>
      </c>
      <c r="B41" t="s">
        <v>148</v>
      </c>
      <c r="C41" s="34">
        <v>31.16</v>
      </c>
      <c r="D41" s="72">
        <v>30.06</v>
      </c>
    </row>
    <row r="42" spans="1:4" x14ac:dyDescent="0.25">
      <c r="A42" s="2">
        <v>2022</v>
      </c>
      <c r="B42" t="s">
        <v>149</v>
      </c>
      <c r="C42" s="34">
        <v>607.99</v>
      </c>
      <c r="D42" s="72">
        <v>1412.42</v>
      </c>
    </row>
    <row r="43" spans="1:4" x14ac:dyDescent="0.25">
      <c r="A43" s="89">
        <v>2022</v>
      </c>
      <c r="B43" s="94" t="s">
        <v>151</v>
      </c>
      <c r="C43" s="101">
        <v>1023.69</v>
      </c>
      <c r="D43" s="102">
        <v>2638.36</v>
      </c>
    </row>
    <row r="45" spans="1:4" x14ac:dyDescent="0.25">
      <c r="A45" t="s">
        <v>96</v>
      </c>
    </row>
    <row r="47" spans="1:4" x14ac:dyDescent="0.25">
      <c r="A47" s="10" t="str">
        <f>HYPERLINK("#'Spis treści'!A1", "Powrót do spisu treści")</f>
        <v>Powrót do spisu treści</v>
      </c>
    </row>
  </sheetData>
  <autoFilter ref="A3:D43"/>
  <pageMargins left="0.7" right="0.7" top="0.75" bottom="0.75" header="0.3" footer="0.3"/>
  <pageSetup paperSize="9" orientation="portrait" horizontalDpi="300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workbookViewId="0"/>
  </sheetViews>
  <sheetFormatPr defaultColWidth="11.5703125" defaultRowHeight="15" x14ac:dyDescent="0.25"/>
  <cols>
    <col min="1" max="1" width="6.7109375" style="78" customWidth="1"/>
    <col min="2" max="2" width="43.7109375" customWidth="1"/>
    <col min="3" max="3" width="25.7109375" customWidth="1"/>
    <col min="4" max="4" width="13.7109375" style="74" customWidth="1"/>
  </cols>
  <sheetData>
    <row r="1" spans="1:4" x14ac:dyDescent="0.25">
      <c r="A1" s="78" t="s">
        <v>152</v>
      </c>
    </row>
    <row r="3" spans="1:4" x14ac:dyDescent="0.25">
      <c r="A3" s="79" t="s">
        <v>64</v>
      </c>
      <c r="B3" s="4" t="s">
        <v>145</v>
      </c>
      <c r="C3" s="4" t="s">
        <v>153</v>
      </c>
      <c r="D3" s="75" t="s">
        <v>154</v>
      </c>
    </row>
    <row r="4" spans="1:4" x14ac:dyDescent="0.25">
      <c r="A4" s="80">
        <v>2013</v>
      </c>
      <c r="B4" t="s">
        <v>148</v>
      </c>
      <c r="C4" s="32">
        <v>45.68</v>
      </c>
      <c r="D4" s="76">
        <v>0</v>
      </c>
    </row>
    <row r="5" spans="1:4" x14ac:dyDescent="0.25">
      <c r="A5" s="80">
        <v>2013</v>
      </c>
      <c r="B5" t="s">
        <v>149</v>
      </c>
      <c r="C5" s="32">
        <v>2125.2600000000002</v>
      </c>
      <c r="D5" s="76">
        <v>0</v>
      </c>
    </row>
    <row r="6" spans="1:4" x14ac:dyDescent="0.25">
      <c r="A6" s="80">
        <v>2013</v>
      </c>
      <c r="B6" t="s">
        <v>150</v>
      </c>
      <c r="C6" s="32">
        <v>1545.67</v>
      </c>
      <c r="D6" s="76">
        <v>0</v>
      </c>
    </row>
    <row r="7" spans="1:4" x14ac:dyDescent="0.25">
      <c r="A7" s="80">
        <v>2014</v>
      </c>
      <c r="B7" t="s">
        <v>148</v>
      </c>
      <c r="C7" s="32">
        <v>44.75</v>
      </c>
      <c r="D7" s="76">
        <v>-2.0359019264448299E-2</v>
      </c>
    </row>
    <row r="8" spans="1:4" x14ac:dyDescent="0.25">
      <c r="A8" s="80">
        <v>2014</v>
      </c>
      <c r="B8" t="s">
        <v>150</v>
      </c>
      <c r="C8" s="32">
        <v>1520.51</v>
      </c>
      <c r="D8" s="76">
        <v>-1.6277730692838801E-2</v>
      </c>
    </row>
    <row r="9" spans="1:4" x14ac:dyDescent="0.25">
      <c r="A9" s="80">
        <v>2014</v>
      </c>
      <c r="B9" t="s">
        <v>149</v>
      </c>
      <c r="C9" s="32">
        <v>2087.6799999999998</v>
      </c>
      <c r="D9" s="76">
        <v>-1.7682542371286501E-2</v>
      </c>
    </row>
    <row r="10" spans="1:4" x14ac:dyDescent="0.25">
      <c r="A10" s="80">
        <v>2015</v>
      </c>
      <c r="B10" t="s">
        <v>148</v>
      </c>
      <c r="C10" s="32">
        <v>44.36</v>
      </c>
      <c r="D10" s="76">
        <v>-2.8896672504378301E-2</v>
      </c>
    </row>
    <row r="11" spans="1:4" x14ac:dyDescent="0.25">
      <c r="A11" s="80">
        <v>2015</v>
      </c>
      <c r="B11" t="s">
        <v>149</v>
      </c>
      <c r="C11" s="32">
        <v>2006.58</v>
      </c>
      <c r="D11" s="76">
        <v>-5.58425792608905E-2</v>
      </c>
    </row>
    <row r="12" spans="1:4" x14ac:dyDescent="0.25">
      <c r="A12" s="80">
        <v>2015</v>
      </c>
      <c r="B12" t="s">
        <v>150</v>
      </c>
      <c r="C12" s="32">
        <v>1508.02</v>
      </c>
      <c r="D12" s="76">
        <v>-2.4358368862693901E-2</v>
      </c>
    </row>
    <row r="13" spans="1:4" x14ac:dyDescent="0.25">
      <c r="A13" s="80">
        <v>2016</v>
      </c>
      <c r="B13" t="s">
        <v>149</v>
      </c>
      <c r="C13" s="32">
        <v>1942.25</v>
      </c>
      <c r="D13" s="76">
        <v>-8.6111816907107896E-2</v>
      </c>
    </row>
    <row r="14" spans="1:4" x14ac:dyDescent="0.25">
      <c r="A14" s="80">
        <v>2016</v>
      </c>
      <c r="B14" t="s">
        <v>150</v>
      </c>
      <c r="C14" s="32">
        <v>1453.27</v>
      </c>
      <c r="D14" s="76">
        <v>-5.97799012725874E-2</v>
      </c>
    </row>
    <row r="15" spans="1:4" x14ac:dyDescent="0.25">
      <c r="A15" s="80">
        <v>2016</v>
      </c>
      <c r="B15" t="s">
        <v>148</v>
      </c>
      <c r="C15" s="32">
        <v>42.75</v>
      </c>
      <c r="D15" s="76">
        <v>-6.4141856392294194E-2</v>
      </c>
    </row>
    <row r="16" spans="1:4" x14ac:dyDescent="0.25">
      <c r="A16" s="80">
        <v>2017</v>
      </c>
      <c r="B16" t="s">
        <v>150</v>
      </c>
      <c r="C16" s="32">
        <v>1396.68</v>
      </c>
      <c r="D16" s="76">
        <v>-9.6391855958904496E-2</v>
      </c>
    </row>
    <row r="17" spans="1:4" x14ac:dyDescent="0.25">
      <c r="A17" s="80">
        <v>2017</v>
      </c>
      <c r="B17" t="s">
        <v>149</v>
      </c>
      <c r="C17" s="32">
        <v>1856.01</v>
      </c>
      <c r="D17" s="76">
        <v>-0.12669038141215699</v>
      </c>
    </row>
    <row r="18" spans="1:4" x14ac:dyDescent="0.25">
      <c r="A18" s="80">
        <v>2017</v>
      </c>
      <c r="B18" t="s">
        <v>148</v>
      </c>
      <c r="C18" s="32">
        <v>42.25</v>
      </c>
      <c r="D18" s="76">
        <v>-7.5087565674255702E-2</v>
      </c>
    </row>
    <row r="19" spans="1:4" x14ac:dyDescent="0.25">
      <c r="A19" s="80">
        <v>2018</v>
      </c>
      <c r="B19" t="s">
        <v>150</v>
      </c>
      <c r="C19" s="32">
        <v>1286.29</v>
      </c>
      <c r="D19" s="76">
        <v>-0.16781072285804899</v>
      </c>
    </row>
    <row r="20" spans="1:4" x14ac:dyDescent="0.25">
      <c r="A20" s="80">
        <v>2018</v>
      </c>
      <c r="B20" t="s">
        <v>148</v>
      </c>
      <c r="C20" s="32">
        <v>40.53</v>
      </c>
      <c r="D20" s="76">
        <v>-0.11274080560420301</v>
      </c>
    </row>
    <row r="21" spans="1:4" x14ac:dyDescent="0.25">
      <c r="A21" s="80">
        <v>2018</v>
      </c>
      <c r="B21" t="s">
        <v>149</v>
      </c>
      <c r="C21" s="32">
        <v>1778.47</v>
      </c>
      <c r="D21" s="76">
        <v>-0.1631753291362</v>
      </c>
    </row>
    <row r="22" spans="1:4" x14ac:dyDescent="0.25">
      <c r="A22" s="80">
        <v>2019</v>
      </c>
      <c r="B22" t="s">
        <v>149</v>
      </c>
      <c r="C22" s="32">
        <v>1702.85</v>
      </c>
      <c r="D22" s="76">
        <v>-0.19875685798443499</v>
      </c>
    </row>
    <row r="23" spans="1:4" x14ac:dyDescent="0.25">
      <c r="A23" s="80">
        <v>2019</v>
      </c>
      <c r="B23" t="s">
        <v>150</v>
      </c>
      <c r="C23" s="32">
        <v>1246.8499999999999</v>
      </c>
      <c r="D23" s="76">
        <v>-0.193327165565742</v>
      </c>
    </row>
    <row r="24" spans="1:4" x14ac:dyDescent="0.25">
      <c r="A24" s="80">
        <v>2019</v>
      </c>
      <c r="B24" t="s">
        <v>148</v>
      </c>
      <c r="C24" s="32">
        <v>39.799999999999997</v>
      </c>
      <c r="D24" s="76">
        <v>-0.12872154115586701</v>
      </c>
    </row>
    <row r="25" spans="1:4" x14ac:dyDescent="0.25">
      <c r="A25" s="80">
        <v>2020</v>
      </c>
      <c r="B25" t="s">
        <v>148</v>
      </c>
      <c r="C25" s="32">
        <v>21.56</v>
      </c>
      <c r="D25" s="76">
        <v>-0.52802101576182103</v>
      </c>
    </row>
    <row r="26" spans="1:4" x14ac:dyDescent="0.25">
      <c r="A26" s="80">
        <v>2020</v>
      </c>
      <c r="B26" t="s">
        <v>150</v>
      </c>
      <c r="C26" s="32">
        <v>1038.8</v>
      </c>
      <c r="D26" s="76">
        <v>-0.32792898872333698</v>
      </c>
    </row>
    <row r="27" spans="1:4" x14ac:dyDescent="0.25">
      <c r="A27" s="80">
        <v>2020</v>
      </c>
      <c r="B27" t="s">
        <v>149</v>
      </c>
      <c r="C27" s="32">
        <v>1447.77</v>
      </c>
      <c r="D27" s="76">
        <v>-0.31877981988086201</v>
      </c>
    </row>
    <row r="28" spans="1:4" x14ac:dyDescent="0.25">
      <c r="A28" s="80">
        <v>2021</v>
      </c>
      <c r="B28" t="s">
        <v>148</v>
      </c>
      <c r="C28" s="32">
        <v>21.98</v>
      </c>
      <c r="D28" s="76">
        <v>-0.51882661996497403</v>
      </c>
    </row>
    <row r="29" spans="1:4" x14ac:dyDescent="0.25">
      <c r="A29" s="80">
        <v>2021</v>
      </c>
      <c r="B29" t="s">
        <v>149</v>
      </c>
      <c r="C29" s="32">
        <v>1421.75</v>
      </c>
      <c r="D29" s="76">
        <v>-0.33102302777072001</v>
      </c>
    </row>
    <row r="30" spans="1:4" x14ac:dyDescent="0.25">
      <c r="A30" s="80">
        <v>2021</v>
      </c>
      <c r="B30" t="s">
        <v>150</v>
      </c>
      <c r="C30" s="32">
        <v>1091.74</v>
      </c>
      <c r="D30" s="76">
        <v>-0.29367846953101301</v>
      </c>
    </row>
    <row r="31" spans="1:4" x14ac:dyDescent="0.25">
      <c r="A31" s="80">
        <v>2022</v>
      </c>
      <c r="B31" t="s">
        <v>150</v>
      </c>
      <c r="C31" s="32">
        <v>1158.48</v>
      </c>
      <c r="D31" s="76">
        <v>-0.25049978326550898</v>
      </c>
    </row>
    <row r="32" spans="1:4" x14ac:dyDescent="0.25">
      <c r="A32" s="80">
        <v>2022</v>
      </c>
      <c r="B32" t="s">
        <v>148</v>
      </c>
      <c r="C32" s="32">
        <v>30.06</v>
      </c>
      <c r="D32" s="76">
        <v>-0.34194395796847599</v>
      </c>
    </row>
    <row r="33" spans="1:4" x14ac:dyDescent="0.25">
      <c r="A33" s="81">
        <v>2022</v>
      </c>
      <c r="B33" s="19" t="s">
        <v>149</v>
      </c>
      <c r="C33" s="33">
        <v>1412.42</v>
      </c>
      <c r="D33" s="77">
        <v>-0.33541307887034999</v>
      </c>
    </row>
    <row r="35" spans="1:4" x14ac:dyDescent="0.25">
      <c r="A35" s="78" t="s">
        <v>96</v>
      </c>
    </row>
    <row r="37" spans="1:4" x14ac:dyDescent="0.25">
      <c r="A37" s="8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/>
  </sheetViews>
  <sheetFormatPr defaultColWidth="11.5703125" defaultRowHeight="15" x14ac:dyDescent="0.25"/>
  <cols>
    <col min="1" max="1" width="107.7109375" customWidth="1"/>
    <col min="2" max="2" width="18.7109375" customWidth="1"/>
  </cols>
  <sheetData>
    <row r="1" spans="1:2" x14ac:dyDescent="0.25">
      <c r="A1" t="s">
        <v>155</v>
      </c>
    </row>
    <row r="3" spans="1:2" x14ac:dyDescent="0.25">
      <c r="A3" s="5" t="s">
        <v>156</v>
      </c>
      <c r="B3" s="6" t="s">
        <v>146</v>
      </c>
    </row>
    <row r="4" spans="1:2" x14ac:dyDescent="0.25">
      <c r="A4" s="2" t="s">
        <v>157</v>
      </c>
      <c r="B4" s="103">
        <v>394.39</v>
      </c>
    </row>
    <row r="5" spans="1:2" x14ac:dyDescent="0.25">
      <c r="A5" s="2" t="s">
        <v>158</v>
      </c>
      <c r="B5" s="103">
        <v>411.01</v>
      </c>
    </row>
    <row r="6" spans="1:2" x14ac:dyDescent="0.25">
      <c r="A6" s="2" t="s">
        <v>159</v>
      </c>
      <c r="B6" s="103">
        <v>183.54</v>
      </c>
    </row>
    <row r="7" spans="1:2" x14ac:dyDescent="0.25">
      <c r="A7" s="2" t="s">
        <v>160</v>
      </c>
      <c r="B7" s="103">
        <v>9.56</v>
      </c>
    </row>
    <row r="8" spans="1:2" x14ac:dyDescent="0.25">
      <c r="A8" s="2" t="s">
        <v>161</v>
      </c>
      <c r="B8" s="103">
        <v>8.82</v>
      </c>
    </row>
    <row r="9" spans="1:2" x14ac:dyDescent="0.25">
      <c r="A9" s="2" t="s">
        <v>162</v>
      </c>
      <c r="B9" s="103">
        <v>5.01</v>
      </c>
    </row>
    <row r="10" spans="1:2" x14ac:dyDescent="0.25">
      <c r="A10" s="8" t="s">
        <v>163</v>
      </c>
      <c r="B10" s="104">
        <v>8.42</v>
      </c>
    </row>
    <row r="12" spans="1:2" x14ac:dyDescent="0.25">
      <c r="A12" t="s">
        <v>96</v>
      </c>
    </row>
    <row r="14" spans="1:2" x14ac:dyDescent="0.25">
      <c r="A14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5"/>
  <sheetViews>
    <sheetView workbookViewId="0"/>
  </sheetViews>
  <sheetFormatPr defaultColWidth="11.5703125" defaultRowHeight="15" x14ac:dyDescent="0.25"/>
  <cols>
    <col min="1" max="1" width="43.7109375" customWidth="1"/>
    <col min="2" max="2" width="15.7109375" customWidth="1"/>
    <col min="3" max="4" width="18.7109375" style="108" customWidth="1"/>
  </cols>
  <sheetData>
    <row r="1" spans="1:4" x14ac:dyDescent="0.25">
      <c r="A1" t="s">
        <v>164</v>
      </c>
    </row>
    <row r="3" spans="1:4" x14ac:dyDescent="0.25">
      <c r="A3" s="5" t="s">
        <v>145</v>
      </c>
      <c r="B3" s="4" t="s">
        <v>72</v>
      </c>
      <c r="C3" s="109" t="s">
        <v>146</v>
      </c>
      <c r="D3" s="110" t="s">
        <v>147</v>
      </c>
    </row>
    <row r="4" spans="1:4" x14ac:dyDescent="0.25">
      <c r="A4" s="2" t="s">
        <v>148</v>
      </c>
      <c r="B4" t="s">
        <v>120</v>
      </c>
      <c r="C4" s="111">
        <v>3</v>
      </c>
      <c r="D4" s="103">
        <v>2.36</v>
      </c>
    </row>
    <row r="5" spans="1:4" x14ac:dyDescent="0.25">
      <c r="A5" s="2" t="s">
        <v>148</v>
      </c>
      <c r="B5" t="s">
        <v>122</v>
      </c>
      <c r="C5" s="111">
        <v>5.78</v>
      </c>
      <c r="D5" s="103">
        <v>5.49</v>
      </c>
    </row>
    <row r="6" spans="1:4" x14ac:dyDescent="0.25">
      <c r="A6" s="2" t="s">
        <v>149</v>
      </c>
      <c r="B6" t="s">
        <v>121</v>
      </c>
      <c r="C6" s="111">
        <v>96.06</v>
      </c>
      <c r="D6" s="103">
        <v>216.47</v>
      </c>
    </row>
    <row r="7" spans="1:4" x14ac:dyDescent="0.25">
      <c r="A7" s="2" t="s">
        <v>148</v>
      </c>
      <c r="B7" t="s">
        <v>121</v>
      </c>
      <c r="C7" s="111">
        <v>3.44</v>
      </c>
      <c r="D7" s="103">
        <v>3.04</v>
      </c>
    </row>
    <row r="8" spans="1:4" x14ac:dyDescent="0.25">
      <c r="A8" s="2" t="s">
        <v>150</v>
      </c>
      <c r="B8" t="s">
        <v>122</v>
      </c>
      <c r="C8" s="111">
        <v>118.43</v>
      </c>
      <c r="D8" s="103">
        <v>225.6</v>
      </c>
    </row>
    <row r="9" spans="1:4" x14ac:dyDescent="0.25">
      <c r="A9" s="2" t="s">
        <v>150</v>
      </c>
      <c r="B9" t="s">
        <v>121</v>
      </c>
      <c r="C9" s="111">
        <v>88.73</v>
      </c>
      <c r="D9" s="103">
        <v>167.96</v>
      </c>
    </row>
    <row r="10" spans="1:4" x14ac:dyDescent="0.25">
      <c r="A10" s="2" t="s">
        <v>149</v>
      </c>
      <c r="B10" t="s">
        <v>119</v>
      </c>
      <c r="C10" s="111">
        <v>51.03</v>
      </c>
      <c r="D10" s="103">
        <v>151.04</v>
      </c>
    </row>
    <row r="11" spans="1:4" x14ac:dyDescent="0.25">
      <c r="A11" s="2" t="s">
        <v>150</v>
      </c>
      <c r="B11" t="s">
        <v>123</v>
      </c>
      <c r="C11" s="111">
        <v>90.24</v>
      </c>
      <c r="D11" s="103">
        <v>165.86</v>
      </c>
    </row>
    <row r="12" spans="1:4" x14ac:dyDescent="0.25">
      <c r="A12" s="2" t="s">
        <v>149</v>
      </c>
      <c r="B12" t="s">
        <v>120</v>
      </c>
      <c r="C12" s="111">
        <v>78.010000000000005</v>
      </c>
      <c r="D12" s="103">
        <v>183.03</v>
      </c>
    </row>
    <row r="13" spans="1:4" x14ac:dyDescent="0.25">
      <c r="A13" s="2" t="s">
        <v>148</v>
      </c>
      <c r="B13" t="s">
        <v>118</v>
      </c>
      <c r="C13" s="111">
        <v>4.6399999999999997</v>
      </c>
      <c r="D13" s="103">
        <v>4.74</v>
      </c>
    </row>
    <row r="14" spans="1:4" x14ac:dyDescent="0.25">
      <c r="A14" s="2" t="s">
        <v>150</v>
      </c>
      <c r="B14" t="s">
        <v>118</v>
      </c>
      <c r="C14" s="111">
        <v>78.17</v>
      </c>
      <c r="D14" s="103">
        <v>168.47</v>
      </c>
    </row>
    <row r="15" spans="1:4" x14ac:dyDescent="0.25">
      <c r="A15" s="2" t="s">
        <v>148</v>
      </c>
      <c r="B15" t="s">
        <v>123</v>
      </c>
      <c r="C15" s="111">
        <v>5.89</v>
      </c>
      <c r="D15" s="103">
        <v>5.75</v>
      </c>
    </row>
    <row r="16" spans="1:4" x14ac:dyDescent="0.25">
      <c r="A16" s="2" t="s">
        <v>149</v>
      </c>
      <c r="B16" t="s">
        <v>117</v>
      </c>
      <c r="C16" s="111">
        <v>42.33</v>
      </c>
      <c r="D16" s="103">
        <v>105.18</v>
      </c>
    </row>
    <row r="17" spans="1:4" x14ac:dyDescent="0.25">
      <c r="A17" s="2" t="s">
        <v>150</v>
      </c>
      <c r="B17" t="s">
        <v>117</v>
      </c>
      <c r="C17" s="111">
        <v>72.53</v>
      </c>
      <c r="D17" s="103">
        <v>173.24</v>
      </c>
    </row>
    <row r="18" spans="1:4" x14ac:dyDescent="0.25">
      <c r="A18" s="2" t="s">
        <v>149</v>
      </c>
      <c r="B18" t="s">
        <v>122</v>
      </c>
      <c r="C18" s="111">
        <v>165.53</v>
      </c>
      <c r="D18" s="103">
        <v>358.48</v>
      </c>
    </row>
    <row r="19" spans="1:4" x14ac:dyDescent="0.25">
      <c r="A19" s="2" t="s">
        <v>150</v>
      </c>
      <c r="B19" t="s">
        <v>120</v>
      </c>
      <c r="C19" s="111">
        <v>92.12</v>
      </c>
      <c r="D19" s="103">
        <v>160.78</v>
      </c>
    </row>
    <row r="20" spans="1:4" x14ac:dyDescent="0.25">
      <c r="A20" s="2" t="s">
        <v>148</v>
      </c>
      <c r="B20" t="s">
        <v>119</v>
      </c>
      <c r="C20" s="111">
        <v>2.81</v>
      </c>
      <c r="D20" s="103">
        <v>2.97</v>
      </c>
    </row>
    <row r="21" spans="1:4" x14ac:dyDescent="0.25">
      <c r="A21" s="2" t="s">
        <v>149</v>
      </c>
      <c r="B21" t="s">
        <v>123</v>
      </c>
      <c r="C21" s="111">
        <v>121.8</v>
      </c>
      <c r="D21" s="103">
        <v>250.7</v>
      </c>
    </row>
    <row r="22" spans="1:4" x14ac:dyDescent="0.25">
      <c r="A22" s="2" t="s">
        <v>149</v>
      </c>
      <c r="B22" t="s">
        <v>118</v>
      </c>
      <c r="C22" s="111">
        <v>53.22</v>
      </c>
      <c r="D22" s="103">
        <v>147.51</v>
      </c>
    </row>
    <row r="23" spans="1:4" x14ac:dyDescent="0.25">
      <c r="A23" s="2" t="s">
        <v>150</v>
      </c>
      <c r="B23" t="s">
        <v>119</v>
      </c>
      <c r="C23" s="111">
        <v>54.95</v>
      </c>
      <c r="D23" s="103">
        <v>96.56</v>
      </c>
    </row>
    <row r="24" spans="1:4" x14ac:dyDescent="0.25">
      <c r="A24" s="2" t="s">
        <v>148</v>
      </c>
      <c r="B24" t="s">
        <v>117</v>
      </c>
      <c r="C24" s="111">
        <v>5.61</v>
      </c>
      <c r="D24" s="103">
        <v>5.73</v>
      </c>
    </row>
    <row r="25" spans="1:4" x14ac:dyDescent="0.25">
      <c r="A25" s="97" t="s">
        <v>105</v>
      </c>
      <c r="B25" s="98" t="s">
        <v>121</v>
      </c>
      <c r="C25" s="113">
        <v>156.75</v>
      </c>
      <c r="D25" s="114">
        <v>387.46</v>
      </c>
    </row>
    <row r="26" spans="1:4" x14ac:dyDescent="0.25">
      <c r="A26" s="97" t="s">
        <v>105</v>
      </c>
      <c r="B26" s="98" t="s">
        <v>117</v>
      </c>
      <c r="C26" s="113">
        <v>94.81</v>
      </c>
      <c r="D26" s="114">
        <v>284.16000000000003</v>
      </c>
    </row>
    <row r="27" spans="1:4" x14ac:dyDescent="0.25">
      <c r="A27" s="97" t="s">
        <v>105</v>
      </c>
      <c r="B27" s="98" t="s">
        <v>123</v>
      </c>
      <c r="C27" s="113">
        <v>181.56</v>
      </c>
      <c r="D27" s="114">
        <v>422.31</v>
      </c>
    </row>
    <row r="28" spans="1:4" x14ac:dyDescent="0.25">
      <c r="A28" s="97" t="s">
        <v>105</v>
      </c>
      <c r="B28" s="98" t="s">
        <v>120</v>
      </c>
      <c r="C28" s="113">
        <v>147.71</v>
      </c>
      <c r="D28" s="114">
        <v>346.17</v>
      </c>
    </row>
    <row r="29" spans="1:4" x14ac:dyDescent="0.25">
      <c r="A29" s="97" t="s">
        <v>105</v>
      </c>
      <c r="B29" s="98" t="s">
        <v>119</v>
      </c>
      <c r="C29" s="113">
        <v>90.81</v>
      </c>
      <c r="D29" s="114">
        <v>250.57</v>
      </c>
    </row>
    <row r="30" spans="1:4" x14ac:dyDescent="0.25">
      <c r="A30" s="97" t="s">
        <v>105</v>
      </c>
      <c r="B30" s="98" t="s">
        <v>118</v>
      </c>
      <c r="C30" s="113">
        <v>109.08</v>
      </c>
      <c r="D30" s="114">
        <v>320.72000000000003</v>
      </c>
    </row>
    <row r="31" spans="1:4" x14ac:dyDescent="0.25">
      <c r="A31" s="89" t="s">
        <v>105</v>
      </c>
      <c r="B31" s="94" t="s">
        <v>122</v>
      </c>
      <c r="C31" s="115">
        <v>239.81</v>
      </c>
      <c r="D31" s="116">
        <v>589.57000000000005</v>
      </c>
    </row>
    <row r="33" spans="1:1" x14ac:dyDescent="0.25">
      <c r="A33" t="s">
        <v>96</v>
      </c>
    </row>
    <row r="35" spans="1:1" x14ac:dyDescent="0.25">
      <c r="A35" s="10" t="str">
        <f>HYPERLINK("#'Spis treści'!A1", "Powrót do spisu treści")</f>
        <v>Powrót do spisu treści</v>
      </c>
    </row>
  </sheetData>
  <autoFilter ref="A3:D31"/>
  <pageMargins left="0.7" right="0.7" top="0.75" bottom="0.75" header="0.3" footer="0.3"/>
  <pageSetup paperSize="9" orientation="portrait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8"/>
  <sheetViews>
    <sheetView workbookViewId="0">
      <selection activeCell="B31" sqref="B31"/>
    </sheetView>
  </sheetViews>
  <sheetFormatPr defaultColWidth="11.5703125" defaultRowHeight="15" x14ac:dyDescent="0.25"/>
  <cols>
    <col min="1" max="1" width="12.7109375" customWidth="1"/>
    <col min="2" max="2" width="19.7109375" customWidth="1"/>
  </cols>
  <sheetData>
    <row r="1" spans="1:2" x14ac:dyDescent="0.25">
      <c r="A1" t="s">
        <v>165</v>
      </c>
    </row>
    <row r="3" spans="1:2" x14ac:dyDescent="0.25">
      <c r="A3" s="5" t="s">
        <v>81</v>
      </c>
      <c r="B3" s="6" t="s">
        <v>82</v>
      </c>
    </row>
    <row r="4" spans="1:2" x14ac:dyDescent="0.25">
      <c r="A4" s="2" t="s">
        <v>39</v>
      </c>
      <c r="B4" s="72">
        <v>30.6</v>
      </c>
    </row>
    <row r="5" spans="1:2" x14ac:dyDescent="0.25">
      <c r="A5" s="2" t="s">
        <v>44</v>
      </c>
      <c r="B5" s="72">
        <v>28.8</v>
      </c>
    </row>
    <row r="6" spans="1:2" x14ac:dyDescent="0.25">
      <c r="A6" s="2" t="s">
        <v>54</v>
      </c>
      <c r="B6" s="72">
        <v>31.6</v>
      </c>
    </row>
    <row r="7" spans="1:2" x14ac:dyDescent="0.25">
      <c r="A7" s="2" t="s">
        <v>33</v>
      </c>
      <c r="B7" s="72">
        <v>34.700000000000003</v>
      </c>
    </row>
    <row r="8" spans="1:2" x14ac:dyDescent="0.25">
      <c r="A8" s="2" t="s">
        <v>31</v>
      </c>
      <c r="B8" s="72">
        <v>55.9</v>
      </c>
    </row>
    <row r="9" spans="1:2" x14ac:dyDescent="0.25">
      <c r="A9" s="2" t="s">
        <v>47</v>
      </c>
      <c r="B9" s="72">
        <v>42.8</v>
      </c>
    </row>
    <row r="10" spans="1:2" x14ac:dyDescent="0.25">
      <c r="A10" s="2" t="s">
        <v>52</v>
      </c>
      <c r="B10" s="72">
        <v>32.799999999999997</v>
      </c>
    </row>
    <row r="11" spans="1:2" x14ac:dyDescent="0.25">
      <c r="A11" s="2" t="s">
        <v>29</v>
      </c>
      <c r="B11" s="72">
        <v>54.3</v>
      </c>
    </row>
    <row r="12" spans="1:2" x14ac:dyDescent="0.25">
      <c r="A12" s="2" t="s">
        <v>48</v>
      </c>
      <c r="B12" s="72">
        <v>4.5</v>
      </c>
    </row>
    <row r="13" spans="1:2" x14ac:dyDescent="0.25">
      <c r="A13" s="2" t="s">
        <v>25</v>
      </c>
      <c r="B13" s="72">
        <v>27.5</v>
      </c>
    </row>
    <row r="14" spans="1:2" x14ac:dyDescent="0.25">
      <c r="A14" s="2" t="s">
        <v>30</v>
      </c>
      <c r="B14" s="72">
        <v>31.1</v>
      </c>
    </row>
    <row r="15" spans="1:2" x14ac:dyDescent="0.25">
      <c r="A15" s="2" t="s">
        <v>36</v>
      </c>
      <c r="B15" s="72">
        <v>44.4</v>
      </c>
    </row>
    <row r="16" spans="1:2" x14ac:dyDescent="0.25">
      <c r="A16" s="2" t="s">
        <v>21</v>
      </c>
      <c r="B16" s="72">
        <v>14.5</v>
      </c>
    </row>
    <row r="17" spans="1:2" x14ac:dyDescent="0.25">
      <c r="A17" s="2" t="s">
        <v>56</v>
      </c>
      <c r="B17" s="72">
        <v>52.3</v>
      </c>
    </row>
    <row r="18" spans="1:2" x14ac:dyDescent="0.25">
      <c r="A18" s="2" t="s">
        <v>43</v>
      </c>
      <c r="B18" s="72">
        <v>26.1</v>
      </c>
    </row>
    <row r="19" spans="1:2" x14ac:dyDescent="0.25">
      <c r="A19" s="2" t="s">
        <v>23</v>
      </c>
      <c r="B19" s="72">
        <v>18.600000000000001</v>
      </c>
    </row>
    <row r="20" spans="1:2" x14ac:dyDescent="0.25">
      <c r="A20" s="2" t="s">
        <v>32</v>
      </c>
      <c r="B20" s="72">
        <v>25.9</v>
      </c>
    </row>
    <row r="21" spans="1:2" x14ac:dyDescent="0.25">
      <c r="A21" s="2" t="s">
        <v>62</v>
      </c>
      <c r="B21" s="72">
        <v>27.2</v>
      </c>
    </row>
    <row r="22" spans="1:2" x14ac:dyDescent="0.25">
      <c r="A22" s="2" t="s">
        <v>40</v>
      </c>
      <c r="B22" s="72">
        <v>23.3</v>
      </c>
    </row>
    <row r="23" spans="1:2" x14ac:dyDescent="0.25">
      <c r="A23" s="2" t="s">
        <v>60</v>
      </c>
      <c r="B23" s="72">
        <v>40</v>
      </c>
    </row>
    <row r="24" spans="1:2" x14ac:dyDescent="0.25">
      <c r="A24" s="8" t="s">
        <v>53</v>
      </c>
      <c r="B24" s="73">
        <v>68.400000000000006</v>
      </c>
    </row>
    <row r="26" spans="1:2" x14ac:dyDescent="0.25">
      <c r="A26" t="s">
        <v>166</v>
      </c>
    </row>
    <row r="28" spans="1:2" x14ac:dyDescent="0.25">
      <c r="A28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workbookViewId="0"/>
  </sheetViews>
  <sheetFormatPr defaultColWidth="11.5703125" defaultRowHeight="15" x14ac:dyDescent="0.25"/>
  <cols>
    <col min="1" max="1" width="6.7109375" customWidth="1"/>
    <col min="2" max="2" width="17.7109375" customWidth="1"/>
    <col min="3" max="3" width="19.7109375" customWidth="1"/>
    <col min="4" max="4" width="9.7109375" customWidth="1"/>
  </cols>
  <sheetData>
    <row r="1" spans="1:4" x14ac:dyDescent="0.25">
      <c r="A1" t="s">
        <v>167</v>
      </c>
    </row>
    <row r="3" spans="1:4" x14ac:dyDescent="0.25">
      <c r="A3" s="5" t="s">
        <v>64</v>
      </c>
      <c r="B3" s="4" t="s">
        <v>168</v>
      </c>
      <c r="C3" s="4" t="s">
        <v>169</v>
      </c>
      <c r="D3" s="6" t="s">
        <v>105</v>
      </c>
    </row>
    <row r="4" spans="1:4" x14ac:dyDescent="0.25">
      <c r="A4" s="2" t="s">
        <v>86</v>
      </c>
      <c r="B4">
        <v>16.27</v>
      </c>
      <c r="C4">
        <v>10.83</v>
      </c>
      <c r="D4" s="16">
        <v>27.12</v>
      </c>
    </row>
    <row r="5" spans="1:4" x14ac:dyDescent="0.25">
      <c r="A5" s="2" t="s">
        <v>87</v>
      </c>
      <c r="B5">
        <v>16.05</v>
      </c>
      <c r="C5">
        <v>10.67</v>
      </c>
      <c r="D5" s="16">
        <v>26.74</v>
      </c>
    </row>
    <row r="6" spans="1:4" x14ac:dyDescent="0.25">
      <c r="A6" s="2" t="s">
        <v>88</v>
      </c>
      <c r="B6">
        <v>16.45</v>
      </c>
      <c r="C6">
        <v>10.130000000000001</v>
      </c>
      <c r="D6" s="16">
        <v>26.61</v>
      </c>
    </row>
    <row r="7" spans="1:4" x14ac:dyDescent="0.25">
      <c r="A7" s="2" t="s">
        <v>89</v>
      </c>
      <c r="B7">
        <v>15.43</v>
      </c>
      <c r="C7">
        <v>9.84</v>
      </c>
      <c r="D7" s="16">
        <v>25.32</v>
      </c>
    </row>
    <row r="8" spans="1:4" x14ac:dyDescent="0.25">
      <c r="A8" s="2" t="s">
        <v>90</v>
      </c>
      <c r="B8">
        <v>15.48</v>
      </c>
      <c r="C8">
        <v>9.82</v>
      </c>
      <c r="D8" s="16">
        <v>25.36</v>
      </c>
    </row>
    <row r="9" spans="1:4" x14ac:dyDescent="0.25">
      <c r="A9" s="2" t="s">
        <v>91</v>
      </c>
      <c r="B9">
        <v>14.27</v>
      </c>
      <c r="C9">
        <v>9.35</v>
      </c>
      <c r="D9" s="16">
        <v>23.66</v>
      </c>
    </row>
    <row r="10" spans="1:4" x14ac:dyDescent="0.25">
      <c r="A10" s="2" t="s">
        <v>92</v>
      </c>
      <c r="B10">
        <v>13.06</v>
      </c>
      <c r="C10">
        <v>9.15</v>
      </c>
      <c r="D10" s="16">
        <v>22.24</v>
      </c>
    </row>
    <row r="11" spans="1:4" x14ac:dyDescent="0.25">
      <c r="A11" s="2" t="s">
        <v>93</v>
      </c>
      <c r="B11">
        <v>6.89</v>
      </c>
      <c r="C11">
        <v>4.42</v>
      </c>
      <c r="D11" s="16">
        <v>11.35</v>
      </c>
    </row>
    <row r="12" spans="1:4" x14ac:dyDescent="0.25">
      <c r="A12" s="2" t="s">
        <v>94</v>
      </c>
      <c r="B12">
        <v>5.47</v>
      </c>
      <c r="C12">
        <v>4.18</v>
      </c>
      <c r="D12" s="16">
        <v>9.67</v>
      </c>
    </row>
    <row r="13" spans="1:4" x14ac:dyDescent="0.25">
      <c r="A13" s="8" t="s">
        <v>95</v>
      </c>
      <c r="B13" s="19">
        <v>7.71</v>
      </c>
      <c r="C13" s="19">
        <v>6.21</v>
      </c>
      <c r="D13" s="18">
        <v>13.95</v>
      </c>
    </row>
    <row r="15" spans="1:4" x14ac:dyDescent="0.25">
      <c r="A15" t="s">
        <v>96</v>
      </c>
    </row>
    <row r="17" spans="1:1" x14ac:dyDescent="0.25">
      <c r="A17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workbookViewId="0"/>
  </sheetViews>
  <sheetFormatPr defaultColWidth="11.5703125" defaultRowHeight="15" x14ac:dyDescent="0.25"/>
  <cols>
    <col min="1" max="1" width="33.7109375" customWidth="1"/>
    <col min="2" max="2" width="52.7109375" customWidth="1"/>
    <col min="3" max="4" width="23.7109375" customWidth="1"/>
  </cols>
  <sheetData>
    <row r="1" spans="1:4" x14ac:dyDescent="0.25">
      <c r="A1" t="s">
        <v>0</v>
      </c>
    </row>
    <row r="3" spans="1:4" x14ac:dyDescent="0.25">
      <c r="A3" s="5" t="s">
        <v>1</v>
      </c>
      <c r="B3" s="4" t="s">
        <v>2</v>
      </c>
      <c r="C3" s="4" t="s">
        <v>3</v>
      </c>
      <c r="D3" s="6" t="s">
        <v>4</v>
      </c>
    </row>
    <row r="4" spans="1:4" x14ac:dyDescent="0.25">
      <c r="A4" s="2" t="s">
        <v>5</v>
      </c>
      <c r="B4" s="1">
        <v>407.229390032899</v>
      </c>
      <c r="C4" s="34">
        <v>1.1995500173392899</v>
      </c>
      <c r="D4" s="3">
        <v>9767.6794535613408</v>
      </c>
    </row>
    <row r="5" spans="1:4" x14ac:dyDescent="0.25">
      <c r="A5" s="2" t="s">
        <v>6</v>
      </c>
      <c r="B5" s="1">
        <v>285.49671885394901</v>
      </c>
      <c r="C5" s="34">
        <v>1.3244444255929699</v>
      </c>
      <c r="D5" s="3">
        <v>6638.3109909713503</v>
      </c>
    </row>
    <row r="6" spans="1:4" x14ac:dyDescent="0.25">
      <c r="A6" s="2" t="s">
        <v>7</v>
      </c>
      <c r="B6" s="1">
        <v>263.59931375319798</v>
      </c>
      <c r="C6" s="34">
        <v>1.5819933452441699</v>
      </c>
      <c r="D6" s="3">
        <v>6198.3055224729897</v>
      </c>
    </row>
    <row r="7" spans="1:4" x14ac:dyDescent="0.25">
      <c r="A7" s="2" t="s">
        <v>8</v>
      </c>
      <c r="B7" s="1">
        <v>198.144263391262</v>
      </c>
      <c r="C7" s="34">
        <v>1.5546539857661901</v>
      </c>
      <c r="D7" s="3">
        <v>4435.2668656332498</v>
      </c>
    </row>
    <row r="8" spans="1:4" x14ac:dyDescent="0.25">
      <c r="A8" s="2" t="s">
        <v>9</v>
      </c>
      <c r="B8" s="1">
        <v>715.87505931826001</v>
      </c>
      <c r="C8" s="34">
        <v>19.249318926670501</v>
      </c>
      <c r="D8" s="3">
        <v>3986.1055909031102</v>
      </c>
    </row>
    <row r="9" spans="1:4" x14ac:dyDescent="0.25">
      <c r="A9" s="2" t="s">
        <v>10</v>
      </c>
      <c r="B9" s="1">
        <v>202.698578804889</v>
      </c>
      <c r="C9" s="34">
        <v>1.5595015833358501</v>
      </c>
      <c r="D9" s="3">
        <v>3977.2211997464801</v>
      </c>
    </row>
    <row r="10" spans="1:4" x14ac:dyDescent="0.25">
      <c r="A10" s="2" t="s">
        <v>11</v>
      </c>
      <c r="B10" s="1">
        <v>275.62765906378002</v>
      </c>
      <c r="C10" s="34">
        <v>5.26947865869941</v>
      </c>
      <c r="D10" s="3">
        <v>3635.9845791166999</v>
      </c>
    </row>
    <row r="11" spans="1:4" x14ac:dyDescent="0.25">
      <c r="A11" s="2" t="s">
        <v>12</v>
      </c>
      <c r="B11" s="1">
        <v>331.03300662167902</v>
      </c>
      <c r="C11" s="34">
        <v>5.6365512517994496</v>
      </c>
      <c r="D11" s="3">
        <v>3581.4076533713501</v>
      </c>
    </row>
    <row r="12" spans="1:4" x14ac:dyDescent="0.25">
      <c r="A12" s="2" t="s">
        <v>13</v>
      </c>
      <c r="B12" s="1">
        <v>278.527629494775</v>
      </c>
      <c r="C12" s="34">
        <v>5.9589191681031703</v>
      </c>
      <c r="D12" s="3">
        <v>3391.3587340966001</v>
      </c>
    </row>
    <row r="13" spans="1:4" x14ac:dyDescent="0.25">
      <c r="A13" s="2" t="s">
        <v>14</v>
      </c>
      <c r="B13" s="1">
        <v>124.191255364155</v>
      </c>
      <c r="C13" s="34">
        <v>1.10754668418068</v>
      </c>
      <c r="D13" s="3">
        <v>2554.17098052863</v>
      </c>
    </row>
    <row r="14" spans="1:4" x14ac:dyDescent="0.25">
      <c r="A14" s="2" t="s">
        <v>15</v>
      </c>
      <c r="B14" s="1">
        <v>171.858365274189</v>
      </c>
      <c r="C14" s="34">
        <v>3.5732598626207102</v>
      </c>
      <c r="D14" s="3">
        <v>2215.3876064083702</v>
      </c>
    </row>
    <row r="15" spans="1:4" x14ac:dyDescent="0.25">
      <c r="A15" s="2" t="s">
        <v>16</v>
      </c>
      <c r="B15" s="1">
        <v>382.64930482431703</v>
      </c>
      <c r="C15" s="34">
        <v>12.862174757998099</v>
      </c>
      <c r="D15" s="3">
        <v>2208.7127477440999</v>
      </c>
    </row>
    <row r="16" spans="1:4" x14ac:dyDescent="0.25">
      <c r="A16" s="8" t="s">
        <v>17</v>
      </c>
      <c r="B16" s="7">
        <v>103.795375988685</v>
      </c>
      <c r="C16" s="35">
        <v>1.8483238772644699</v>
      </c>
      <c r="D16" s="9">
        <v>1800.19665656287</v>
      </c>
    </row>
    <row r="18" spans="1:1" x14ac:dyDescent="0.25">
      <c r="A18" t="s">
        <v>18</v>
      </c>
    </row>
    <row r="20" spans="1:1" x14ac:dyDescent="0.25">
      <c r="A20" t="s">
        <v>19</v>
      </c>
    </row>
    <row r="22" spans="1:1" x14ac:dyDescent="0.25">
      <c r="A22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ColWidth="11.5703125" defaultRowHeight="15" x14ac:dyDescent="0.25"/>
  <cols>
    <col min="1" max="1" width="21.7109375" customWidth="1"/>
    <col min="2" max="2" width="10.7109375" customWidth="1"/>
  </cols>
  <sheetData>
    <row r="1" spans="1:2" x14ac:dyDescent="0.25">
      <c r="A1" t="s">
        <v>170</v>
      </c>
    </row>
    <row r="3" spans="1:2" x14ac:dyDescent="0.25">
      <c r="A3" s="5" t="s">
        <v>126</v>
      </c>
      <c r="B3" s="120" t="s">
        <v>331</v>
      </c>
    </row>
    <row r="4" spans="1:2" x14ac:dyDescent="0.25">
      <c r="A4" s="2" t="s">
        <v>128</v>
      </c>
      <c r="B4" s="117">
        <v>4134</v>
      </c>
    </row>
    <row r="5" spans="1:2" x14ac:dyDescent="0.25">
      <c r="A5" s="2" t="s">
        <v>129</v>
      </c>
      <c r="B5" s="117">
        <v>7302</v>
      </c>
    </row>
    <row r="6" spans="1:2" x14ac:dyDescent="0.25">
      <c r="A6" s="2" t="s">
        <v>130</v>
      </c>
      <c r="B6" s="117">
        <v>9217</v>
      </c>
    </row>
    <row r="7" spans="1:2" x14ac:dyDescent="0.25">
      <c r="A7" s="2" t="s">
        <v>131</v>
      </c>
      <c r="B7" s="117">
        <v>5329</v>
      </c>
    </row>
    <row r="8" spans="1:2" x14ac:dyDescent="0.25">
      <c r="A8" s="2" t="s">
        <v>132</v>
      </c>
      <c r="B8" s="117">
        <v>7675</v>
      </c>
    </row>
    <row r="9" spans="1:2" x14ac:dyDescent="0.25">
      <c r="A9" s="2" t="s">
        <v>133</v>
      </c>
      <c r="B9" s="117">
        <v>7616</v>
      </c>
    </row>
    <row r="10" spans="1:2" x14ac:dyDescent="0.25">
      <c r="A10" s="2" t="s">
        <v>134</v>
      </c>
      <c r="B10" s="117">
        <v>5286</v>
      </c>
    </row>
    <row r="11" spans="1:2" x14ac:dyDescent="0.25">
      <c r="A11" s="2" t="s">
        <v>135</v>
      </c>
      <c r="B11" s="117">
        <v>6588</v>
      </c>
    </row>
    <row r="12" spans="1:2" x14ac:dyDescent="0.25">
      <c r="A12" s="2" t="s">
        <v>136</v>
      </c>
      <c r="B12" s="117">
        <v>8352</v>
      </c>
    </row>
    <row r="13" spans="1:2" x14ac:dyDescent="0.25">
      <c r="A13" s="2" t="s">
        <v>137</v>
      </c>
      <c r="B13" s="117">
        <v>6851</v>
      </c>
    </row>
    <row r="14" spans="1:2" x14ac:dyDescent="0.25">
      <c r="A14" s="2" t="s">
        <v>138</v>
      </c>
      <c r="B14" s="117">
        <v>7273</v>
      </c>
    </row>
    <row r="15" spans="1:2" x14ac:dyDescent="0.25">
      <c r="A15" s="2" t="s">
        <v>139</v>
      </c>
      <c r="B15" s="117">
        <v>7237</v>
      </c>
    </row>
    <row r="16" spans="1:2" x14ac:dyDescent="0.25">
      <c r="A16" s="2" t="s">
        <v>140</v>
      </c>
      <c r="B16" s="117">
        <v>6309</v>
      </c>
    </row>
    <row r="17" spans="1:2" x14ac:dyDescent="0.25">
      <c r="A17" s="2" t="s">
        <v>141</v>
      </c>
      <c r="B17" s="117">
        <v>6133</v>
      </c>
    </row>
    <row r="18" spans="1:2" x14ac:dyDescent="0.25">
      <c r="A18" s="2" t="s">
        <v>142</v>
      </c>
      <c r="B18" s="117">
        <v>9204</v>
      </c>
    </row>
    <row r="19" spans="1:2" x14ac:dyDescent="0.25">
      <c r="A19" s="8" t="s">
        <v>143</v>
      </c>
      <c r="B19" s="118">
        <v>6949</v>
      </c>
    </row>
    <row r="20" spans="1:2" x14ac:dyDescent="0.25">
      <c r="B20" s="119"/>
    </row>
    <row r="21" spans="1:2" x14ac:dyDescent="0.25">
      <c r="A21" t="s">
        <v>124</v>
      </c>
    </row>
    <row r="23" spans="1:2" x14ac:dyDescent="0.25">
      <c r="A23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tabSelected="1" workbookViewId="0">
      <selection activeCell="C6" sqref="C6"/>
    </sheetView>
  </sheetViews>
  <sheetFormatPr defaultColWidth="11.5703125" defaultRowHeight="15" x14ac:dyDescent="0.25"/>
  <cols>
    <col min="1" max="1" width="6.7109375" customWidth="1"/>
    <col min="2" max="2" width="18.7109375" customWidth="1"/>
    <col min="3" max="3" width="26.7109375" customWidth="1"/>
    <col min="4" max="4" width="25.7109375" customWidth="1"/>
    <col min="5" max="5" width="55.7109375" customWidth="1"/>
    <col min="6" max="6" width="37.7109375" customWidth="1"/>
    <col min="7" max="7" width="47.7109375" customWidth="1"/>
  </cols>
  <sheetData>
    <row r="1" spans="1:7" x14ac:dyDescent="0.25">
      <c r="A1" t="s">
        <v>171</v>
      </c>
    </row>
    <row r="2" spans="1:7" ht="15.75" thickBot="1" x14ac:dyDescent="0.3"/>
    <row r="3" spans="1:7" x14ac:dyDescent="0.25">
      <c r="A3" s="141" t="s">
        <v>64</v>
      </c>
      <c r="B3" s="142" t="s">
        <v>146</v>
      </c>
      <c r="C3" s="142" t="s">
        <v>172</v>
      </c>
      <c r="D3" s="142" t="s">
        <v>153</v>
      </c>
      <c r="E3" s="142" t="s">
        <v>173</v>
      </c>
      <c r="F3" s="142" t="s">
        <v>174</v>
      </c>
      <c r="G3" s="143" t="s">
        <v>175</v>
      </c>
    </row>
    <row r="4" spans="1:7" x14ac:dyDescent="0.25">
      <c r="A4" s="144">
        <v>2013</v>
      </c>
      <c r="B4" s="145">
        <v>247</v>
      </c>
      <c r="C4" s="145">
        <v>35</v>
      </c>
      <c r="D4" s="145">
        <v>1.78</v>
      </c>
      <c r="E4" s="145">
        <v>0.122964626614262</v>
      </c>
      <c r="F4" s="145">
        <v>8.27</v>
      </c>
      <c r="G4" s="146">
        <v>7.31</v>
      </c>
    </row>
    <row r="5" spans="1:7" x14ac:dyDescent="0.25">
      <c r="A5" s="144">
        <v>2014</v>
      </c>
      <c r="B5" s="145">
        <v>351</v>
      </c>
      <c r="C5" s="145">
        <v>35</v>
      </c>
      <c r="D5" s="145">
        <v>4.3600000000000003</v>
      </c>
      <c r="E5" s="145">
        <v>5.0894085281980701E-2</v>
      </c>
      <c r="F5" s="145">
        <v>20.72</v>
      </c>
      <c r="G5" s="146">
        <v>18.45</v>
      </c>
    </row>
    <row r="6" spans="1:7" x14ac:dyDescent="0.25">
      <c r="A6" s="144">
        <v>2015</v>
      </c>
      <c r="B6" s="145">
        <v>400</v>
      </c>
      <c r="C6" s="145">
        <v>37</v>
      </c>
      <c r="D6" s="145">
        <v>4.83</v>
      </c>
      <c r="E6" s="145">
        <v>5.8336781133636703E-2</v>
      </c>
      <c r="F6" s="145">
        <v>22.71</v>
      </c>
      <c r="G6" s="146">
        <v>20.23</v>
      </c>
    </row>
    <row r="7" spans="1:7" x14ac:dyDescent="0.25">
      <c r="A7" s="144">
        <v>2016</v>
      </c>
      <c r="B7" s="145">
        <v>439</v>
      </c>
      <c r="C7" s="145">
        <v>40</v>
      </c>
      <c r="D7" s="145">
        <v>5.47</v>
      </c>
      <c r="E7" s="145">
        <v>5.7404021937842803E-2</v>
      </c>
      <c r="F7" s="145">
        <v>25.39</v>
      </c>
      <c r="G7" s="146">
        <v>22.59</v>
      </c>
    </row>
    <row r="8" spans="1:7" x14ac:dyDescent="0.25">
      <c r="A8" s="144">
        <v>2017</v>
      </c>
      <c r="B8" s="145">
        <v>503</v>
      </c>
      <c r="C8" s="145">
        <v>43</v>
      </c>
      <c r="D8" s="145">
        <v>6.23</v>
      </c>
      <c r="E8" s="145">
        <v>3.2579040282458699E-2</v>
      </c>
      <c r="F8" s="145">
        <v>28.86</v>
      </c>
      <c r="G8" s="146">
        <v>25.63</v>
      </c>
    </row>
    <row r="9" spans="1:7" x14ac:dyDescent="0.25">
      <c r="A9" s="144">
        <v>2018</v>
      </c>
      <c r="B9" s="145">
        <v>764</v>
      </c>
      <c r="C9" s="145">
        <v>48</v>
      </c>
      <c r="D9" s="145">
        <v>7.28</v>
      </c>
      <c r="E9" s="145">
        <v>1.1538461538461499E-2</v>
      </c>
      <c r="F9" s="145">
        <v>30.08</v>
      </c>
      <c r="G9" s="146">
        <v>26.31</v>
      </c>
    </row>
    <row r="10" spans="1:7" x14ac:dyDescent="0.25">
      <c r="A10" s="144">
        <v>2019</v>
      </c>
      <c r="B10" s="145">
        <v>1079</v>
      </c>
      <c r="C10" s="145">
        <v>48</v>
      </c>
      <c r="D10" s="145">
        <v>11.21</v>
      </c>
      <c r="E10" s="145">
        <v>9.7225938810097199E-3</v>
      </c>
      <c r="F10" s="145">
        <v>45.16</v>
      </c>
      <c r="G10" s="146">
        <v>39.15</v>
      </c>
    </row>
    <row r="11" spans="1:7" x14ac:dyDescent="0.25">
      <c r="A11" s="144">
        <v>2020</v>
      </c>
      <c r="B11" s="145">
        <v>1403</v>
      </c>
      <c r="C11" s="145">
        <v>51</v>
      </c>
      <c r="D11" s="145">
        <v>14.77</v>
      </c>
      <c r="E11" s="145">
        <v>7.7886894683372801E-3</v>
      </c>
      <c r="F11" s="145">
        <v>64.040000000000006</v>
      </c>
      <c r="G11" s="146">
        <v>56.55</v>
      </c>
    </row>
    <row r="12" spans="1:7" x14ac:dyDescent="0.25">
      <c r="A12" s="144">
        <v>2021</v>
      </c>
      <c r="B12" s="145">
        <v>1852</v>
      </c>
      <c r="C12" s="145">
        <v>53</v>
      </c>
      <c r="D12" s="145">
        <v>15.16</v>
      </c>
      <c r="E12" s="145">
        <v>7.18997361477573E-3</v>
      </c>
      <c r="F12" s="145">
        <v>77.989999999999995</v>
      </c>
      <c r="G12" s="146">
        <v>70.2</v>
      </c>
    </row>
    <row r="13" spans="1:7" ht="15.75" thickBot="1" x14ac:dyDescent="0.3">
      <c r="A13" s="147">
        <v>2022</v>
      </c>
      <c r="B13" s="148">
        <v>2517</v>
      </c>
      <c r="C13" s="148">
        <v>55</v>
      </c>
      <c r="D13" s="148">
        <v>18.96</v>
      </c>
      <c r="E13" s="148">
        <v>7.9632950110747804E-3</v>
      </c>
      <c r="F13" s="148">
        <v>106.72</v>
      </c>
      <c r="G13" s="149">
        <v>94.59</v>
      </c>
    </row>
    <row r="15" spans="1:7" x14ac:dyDescent="0.25">
      <c r="A15" t="s">
        <v>96</v>
      </c>
    </row>
    <row r="17" spans="1:1" x14ac:dyDescent="0.25">
      <c r="A17" t="s">
        <v>176</v>
      </c>
    </row>
    <row r="18" spans="1:1" x14ac:dyDescent="0.25">
      <c r="A18" t="s">
        <v>177</v>
      </c>
    </row>
    <row r="20" spans="1:1" x14ac:dyDescent="0.25">
      <c r="A20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9"/>
  <sheetViews>
    <sheetView workbookViewId="0"/>
  </sheetViews>
  <sheetFormatPr defaultColWidth="11.5703125" defaultRowHeight="15" x14ac:dyDescent="0.25"/>
  <cols>
    <col min="1" max="1" width="15.7109375" customWidth="1"/>
    <col min="2" max="2" width="18.7109375" customWidth="1"/>
  </cols>
  <sheetData>
    <row r="1" spans="1:2" x14ac:dyDescent="0.25">
      <c r="A1" t="s">
        <v>178</v>
      </c>
    </row>
    <row r="3" spans="1:2" x14ac:dyDescent="0.25">
      <c r="A3" s="5" t="s">
        <v>72</v>
      </c>
      <c r="B3" s="6" t="s">
        <v>146</v>
      </c>
    </row>
    <row r="4" spans="1:2" x14ac:dyDescent="0.25">
      <c r="A4" s="2" t="s">
        <v>118</v>
      </c>
      <c r="B4" s="36">
        <v>5</v>
      </c>
    </row>
    <row r="5" spans="1:2" x14ac:dyDescent="0.25">
      <c r="A5" s="2" t="s">
        <v>119</v>
      </c>
      <c r="B5" s="36">
        <v>19</v>
      </c>
    </row>
    <row r="6" spans="1:2" x14ac:dyDescent="0.25">
      <c r="A6" s="2" t="s">
        <v>120</v>
      </c>
      <c r="B6" s="36">
        <v>350</v>
      </c>
    </row>
    <row r="7" spans="1:2" x14ac:dyDescent="0.25">
      <c r="A7" s="2" t="s">
        <v>121</v>
      </c>
      <c r="B7" s="36">
        <v>821</v>
      </c>
    </row>
    <row r="8" spans="1:2" x14ac:dyDescent="0.25">
      <c r="A8" s="2" t="s">
        <v>122</v>
      </c>
      <c r="B8" s="36">
        <v>1034</v>
      </c>
    </row>
    <row r="9" spans="1:2" x14ac:dyDescent="0.25">
      <c r="A9" s="8" t="s">
        <v>123</v>
      </c>
      <c r="B9" s="37">
        <v>288</v>
      </c>
    </row>
    <row r="11" spans="1:2" x14ac:dyDescent="0.25">
      <c r="A11" t="s">
        <v>96</v>
      </c>
    </row>
    <row r="17" spans="1:1" x14ac:dyDescent="0.25">
      <c r="A17" t="s">
        <v>176</v>
      </c>
    </row>
    <row r="19" spans="1:1" x14ac:dyDescent="0.25">
      <c r="A19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5703125" defaultRowHeight="15" x14ac:dyDescent="0.25"/>
  <cols>
    <col min="1" max="1" width="21.7109375" customWidth="1"/>
    <col min="2" max="2" width="26.7109375" customWidth="1"/>
  </cols>
  <sheetData>
    <row r="1" spans="1:2" x14ac:dyDescent="0.25">
      <c r="A1" t="s">
        <v>179</v>
      </c>
    </row>
    <row r="3" spans="1:2" x14ac:dyDescent="0.25">
      <c r="A3" s="5" t="s">
        <v>180</v>
      </c>
      <c r="B3" s="6" t="s">
        <v>172</v>
      </c>
    </row>
    <row r="4" spans="1:2" x14ac:dyDescent="0.25">
      <c r="A4" s="2" t="s">
        <v>128</v>
      </c>
      <c r="B4" s="117">
        <v>4</v>
      </c>
    </row>
    <row r="5" spans="1:2" x14ac:dyDescent="0.25">
      <c r="A5" s="2" t="s">
        <v>129</v>
      </c>
      <c r="B5" s="117">
        <v>3</v>
      </c>
    </row>
    <row r="6" spans="1:2" x14ac:dyDescent="0.25">
      <c r="A6" s="2" t="s">
        <v>130</v>
      </c>
      <c r="B6" s="117">
        <v>3</v>
      </c>
    </row>
    <row r="7" spans="1:2" x14ac:dyDescent="0.25">
      <c r="A7" s="2" t="s">
        <v>131</v>
      </c>
      <c r="B7" s="117">
        <v>2</v>
      </c>
    </row>
    <row r="8" spans="1:2" x14ac:dyDescent="0.25">
      <c r="A8" s="2" t="s">
        <v>132</v>
      </c>
      <c r="B8" s="117">
        <v>3</v>
      </c>
    </row>
    <row r="9" spans="1:2" x14ac:dyDescent="0.25">
      <c r="A9" s="2" t="s">
        <v>133</v>
      </c>
      <c r="B9" s="117">
        <v>7</v>
      </c>
    </row>
    <row r="10" spans="1:2" x14ac:dyDescent="0.25">
      <c r="A10" s="2" t="s">
        <v>134</v>
      </c>
      <c r="B10" s="117">
        <v>6</v>
      </c>
    </row>
    <row r="11" spans="1:2" x14ac:dyDescent="0.25">
      <c r="A11" s="2" t="s">
        <v>135</v>
      </c>
      <c r="B11" s="117">
        <v>2</v>
      </c>
    </row>
    <row r="12" spans="1:2" x14ac:dyDescent="0.25">
      <c r="A12" s="2" t="s">
        <v>136</v>
      </c>
      <c r="B12" s="117">
        <v>2</v>
      </c>
    </row>
    <row r="13" spans="1:2" x14ac:dyDescent="0.25">
      <c r="A13" s="2" t="s">
        <v>137</v>
      </c>
      <c r="B13" s="117">
        <v>4</v>
      </c>
    </row>
    <row r="14" spans="1:2" x14ac:dyDescent="0.25">
      <c r="A14" s="2" t="s">
        <v>138</v>
      </c>
      <c r="B14" s="117">
        <v>3</v>
      </c>
    </row>
    <row r="15" spans="1:2" x14ac:dyDescent="0.25">
      <c r="A15" s="2" t="s">
        <v>139</v>
      </c>
      <c r="B15" s="117">
        <v>5</v>
      </c>
    </row>
    <row r="16" spans="1:2" x14ac:dyDescent="0.25">
      <c r="A16" s="2" t="s">
        <v>140</v>
      </c>
      <c r="B16" s="117">
        <v>2</v>
      </c>
    </row>
    <row r="17" spans="1:2" x14ac:dyDescent="0.25">
      <c r="A17" s="2" t="s">
        <v>141</v>
      </c>
      <c r="B17" s="117">
        <v>3</v>
      </c>
    </row>
    <row r="18" spans="1:2" x14ac:dyDescent="0.25">
      <c r="A18" s="2" t="s">
        <v>142</v>
      </c>
      <c r="B18" s="117">
        <v>4</v>
      </c>
    </row>
    <row r="19" spans="1:2" x14ac:dyDescent="0.25">
      <c r="A19" s="8" t="s">
        <v>143</v>
      </c>
      <c r="B19" s="118">
        <v>2</v>
      </c>
    </row>
    <row r="21" spans="1:2" x14ac:dyDescent="0.25">
      <c r="A21" t="s">
        <v>96</v>
      </c>
    </row>
    <row r="23" spans="1:2" x14ac:dyDescent="0.25">
      <c r="A23" t="s">
        <v>176</v>
      </c>
    </row>
    <row r="25" spans="1:2" x14ac:dyDescent="0.25">
      <c r="A25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"/>
  <sheetViews>
    <sheetView workbookViewId="0">
      <selection activeCell="A18" sqref="A18"/>
    </sheetView>
  </sheetViews>
  <sheetFormatPr defaultColWidth="11.5703125" defaultRowHeight="15" x14ac:dyDescent="0.25"/>
  <cols>
    <col min="1" max="1" width="6.7109375" customWidth="1"/>
    <col min="2" max="2" width="9.7109375" customWidth="1"/>
    <col min="3" max="3" width="38.7109375" customWidth="1"/>
    <col min="4" max="4" width="37.7109375" customWidth="1"/>
    <col min="5" max="5" width="38.7109375" customWidth="1"/>
    <col min="6" max="6" width="15.7109375" customWidth="1"/>
  </cols>
  <sheetData>
    <row r="1" spans="1:6" x14ac:dyDescent="0.25">
      <c r="A1" t="s">
        <v>181</v>
      </c>
    </row>
    <row r="3" spans="1:6" x14ac:dyDescent="0.25">
      <c r="A3" s="5" t="s">
        <v>64</v>
      </c>
      <c r="B3" s="4" t="s">
        <v>105</v>
      </c>
      <c r="C3" s="4" t="s">
        <v>182</v>
      </c>
      <c r="D3" s="4" t="s">
        <v>183</v>
      </c>
      <c r="E3" s="4" t="s">
        <v>184</v>
      </c>
      <c r="F3" s="6" t="s">
        <v>185</v>
      </c>
    </row>
    <row r="4" spans="1:6" x14ac:dyDescent="0.25">
      <c r="A4" s="80">
        <v>2013</v>
      </c>
      <c r="B4" s="98">
        <v>217.8</v>
      </c>
      <c r="C4">
        <v>100.67</v>
      </c>
      <c r="D4">
        <v>98.4</v>
      </c>
      <c r="E4">
        <v>8.25</v>
      </c>
      <c r="F4" s="16">
        <v>9.41</v>
      </c>
    </row>
    <row r="5" spans="1:6" x14ac:dyDescent="0.25">
      <c r="A5" s="80">
        <v>2014</v>
      </c>
      <c r="B5" s="98">
        <v>227.69</v>
      </c>
      <c r="C5">
        <v>100.68</v>
      </c>
      <c r="D5">
        <v>95.66</v>
      </c>
      <c r="E5">
        <v>20.69</v>
      </c>
      <c r="F5" s="16">
        <v>9.6199999999999992</v>
      </c>
    </row>
    <row r="6" spans="1:6" x14ac:dyDescent="0.25">
      <c r="A6" s="80">
        <v>2015</v>
      </c>
      <c r="B6" s="98">
        <v>233.84</v>
      </c>
      <c r="C6">
        <v>102.14</v>
      </c>
      <c r="D6">
        <v>96.85</v>
      </c>
      <c r="E6">
        <v>22.71</v>
      </c>
      <c r="F6" s="16">
        <v>10.85</v>
      </c>
    </row>
    <row r="7" spans="1:6" x14ac:dyDescent="0.25">
      <c r="A7" s="80">
        <v>2016</v>
      </c>
      <c r="B7" s="98">
        <v>235.28</v>
      </c>
      <c r="C7">
        <v>100.95</v>
      </c>
      <c r="D7">
        <v>96.74</v>
      </c>
      <c r="E7">
        <v>25.38</v>
      </c>
      <c r="F7" s="16">
        <v>10.79</v>
      </c>
    </row>
    <row r="8" spans="1:6" x14ac:dyDescent="0.25">
      <c r="A8" s="80">
        <v>2017</v>
      </c>
      <c r="B8" s="98">
        <v>244.71</v>
      </c>
      <c r="C8">
        <v>99.18</v>
      </c>
      <c r="D8">
        <v>103.22</v>
      </c>
      <c r="E8">
        <v>28.85</v>
      </c>
      <c r="F8" s="16">
        <v>11.75</v>
      </c>
    </row>
    <row r="9" spans="1:6" x14ac:dyDescent="0.25">
      <c r="A9" s="80">
        <v>2018</v>
      </c>
      <c r="B9" s="98">
        <v>248.19</v>
      </c>
      <c r="C9">
        <v>103.6</v>
      </c>
      <c r="D9">
        <v>99.87</v>
      </c>
      <c r="E9">
        <v>30.05</v>
      </c>
      <c r="F9" s="16">
        <v>12.71</v>
      </c>
    </row>
    <row r="10" spans="1:6" x14ac:dyDescent="0.25">
      <c r="A10" s="80">
        <v>2019</v>
      </c>
      <c r="B10" s="98">
        <v>274.42</v>
      </c>
      <c r="C10">
        <v>109.83</v>
      </c>
      <c r="D10">
        <v>106.97</v>
      </c>
      <c r="E10">
        <v>42.09</v>
      </c>
      <c r="F10" s="16">
        <v>13.29</v>
      </c>
    </row>
    <row r="11" spans="1:6" x14ac:dyDescent="0.25">
      <c r="A11" s="80">
        <v>2020</v>
      </c>
      <c r="B11" s="98">
        <v>199.76</v>
      </c>
      <c r="C11">
        <v>94.08</v>
      </c>
      <c r="D11">
        <v>59.95</v>
      </c>
      <c r="E11">
        <v>35.56</v>
      </c>
      <c r="F11" s="16">
        <v>7.72</v>
      </c>
    </row>
    <row r="12" spans="1:6" x14ac:dyDescent="0.25">
      <c r="A12" s="80">
        <v>2021</v>
      </c>
      <c r="B12" s="98">
        <v>221.95</v>
      </c>
      <c r="C12">
        <v>116.15</v>
      </c>
      <c r="D12">
        <v>61.17</v>
      </c>
      <c r="E12">
        <v>35.92</v>
      </c>
      <c r="F12" s="16">
        <v>6.05</v>
      </c>
    </row>
    <row r="13" spans="1:6" x14ac:dyDescent="0.25">
      <c r="A13" s="81">
        <v>2022</v>
      </c>
      <c r="B13" s="94">
        <v>332.92</v>
      </c>
      <c r="C13" s="19">
        <v>162.91</v>
      </c>
      <c r="D13" s="19">
        <v>109.56</v>
      </c>
      <c r="E13" s="19">
        <v>39.92</v>
      </c>
      <c r="F13" s="18">
        <v>16.78</v>
      </c>
    </row>
    <row r="15" spans="1:6" x14ac:dyDescent="0.25">
      <c r="A15" t="s">
        <v>96</v>
      </c>
    </row>
    <row r="17" spans="1:1" x14ac:dyDescent="0.25">
      <c r="A17" t="s">
        <v>177</v>
      </c>
    </row>
    <row r="18" spans="1:1" x14ac:dyDescent="0.25">
      <c r="A18" t="s">
        <v>332</v>
      </c>
    </row>
    <row r="20" spans="1:1" x14ac:dyDescent="0.25">
      <c r="A20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"/>
  <sheetViews>
    <sheetView workbookViewId="0"/>
  </sheetViews>
  <sheetFormatPr defaultColWidth="11.5703125" defaultRowHeight="15" x14ac:dyDescent="0.25"/>
  <cols>
    <col min="1" max="1" width="6.7109375" customWidth="1"/>
    <col min="2" max="2" width="20.7109375" customWidth="1"/>
  </cols>
  <sheetData>
    <row r="1" spans="1:2" x14ac:dyDescent="0.25">
      <c r="A1" t="s">
        <v>186</v>
      </c>
    </row>
    <row r="3" spans="1:2" x14ac:dyDescent="0.25">
      <c r="A3" s="5" t="s">
        <v>64</v>
      </c>
      <c r="B3" s="6" t="s">
        <v>187</v>
      </c>
    </row>
    <row r="4" spans="1:2" x14ac:dyDescent="0.25">
      <c r="A4" s="80">
        <v>2013</v>
      </c>
      <c r="B4" s="38">
        <v>69.540000000000006</v>
      </c>
    </row>
    <row r="5" spans="1:2" x14ac:dyDescent="0.25">
      <c r="A5" s="80">
        <v>2014</v>
      </c>
      <c r="B5" s="38">
        <v>67.900000000000006</v>
      </c>
    </row>
    <row r="6" spans="1:2" x14ac:dyDescent="0.25">
      <c r="A6" s="80">
        <v>2015</v>
      </c>
      <c r="B6" s="38">
        <v>68.7</v>
      </c>
    </row>
    <row r="7" spans="1:2" x14ac:dyDescent="0.25">
      <c r="A7" s="80">
        <v>2016</v>
      </c>
      <c r="B7" s="38">
        <v>68.03</v>
      </c>
    </row>
    <row r="8" spans="1:2" x14ac:dyDescent="0.25">
      <c r="A8" s="80">
        <v>2017</v>
      </c>
      <c r="B8" s="38">
        <v>74.98</v>
      </c>
    </row>
    <row r="9" spans="1:2" x14ac:dyDescent="0.25">
      <c r="A9" s="80">
        <v>2018</v>
      </c>
      <c r="B9" s="38">
        <v>71.44</v>
      </c>
    </row>
    <row r="10" spans="1:2" x14ac:dyDescent="0.25">
      <c r="A10" s="80">
        <v>2019</v>
      </c>
      <c r="B10" s="38">
        <v>75.709999999999994</v>
      </c>
    </row>
    <row r="11" spans="1:2" x14ac:dyDescent="0.25">
      <c r="A11" s="80">
        <v>2020</v>
      </c>
      <c r="B11" s="38">
        <v>40.950000000000003</v>
      </c>
    </row>
    <row r="12" spans="1:2" x14ac:dyDescent="0.25">
      <c r="A12" s="80">
        <v>2021</v>
      </c>
      <c r="B12" s="38">
        <v>36.43</v>
      </c>
    </row>
    <row r="13" spans="1:2" x14ac:dyDescent="0.25">
      <c r="A13" s="81">
        <v>2022</v>
      </c>
      <c r="B13" s="39">
        <v>68.209999999999994</v>
      </c>
    </row>
    <row r="15" spans="1:2" x14ac:dyDescent="0.25">
      <c r="A15" t="s">
        <v>96</v>
      </c>
    </row>
    <row r="19" spans="1:1" x14ac:dyDescent="0.25">
      <c r="A19" t="s">
        <v>333</v>
      </c>
    </row>
    <row r="21" spans="1:1" x14ac:dyDescent="0.25">
      <c r="A21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9"/>
  <sheetViews>
    <sheetView workbookViewId="0"/>
  </sheetViews>
  <sheetFormatPr defaultColWidth="11.5703125" defaultRowHeight="15" x14ac:dyDescent="0.25"/>
  <cols>
    <col min="1" max="1" width="6.7109375" customWidth="1"/>
    <col min="2" max="2" width="9.7109375" customWidth="1"/>
    <col min="3" max="3" width="38.7109375" customWidth="1"/>
    <col min="4" max="4" width="37.7109375" customWidth="1"/>
    <col min="5" max="5" width="38.7109375" customWidth="1"/>
    <col min="6" max="6" width="15.7109375" customWidth="1"/>
  </cols>
  <sheetData>
    <row r="1" spans="1:6" x14ac:dyDescent="0.25">
      <c r="A1" t="s">
        <v>188</v>
      </c>
    </row>
    <row r="3" spans="1:6" x14ac:dyDescent="0.25">
      <c r="A3" s="5" t="s">
        <v>64</v>
      </c>
      <c r="B3" s="4" t="s">
        <v>105</v>
      </c>
      <c r="C3" s="4" t="s">
        <v>182</v>
      </c>
      <c r="D3" s="4" t="s">
        <v>183</v>
      </c>
      <c r="E3" s="4" t="s">
        <v>184</v>
      </c>
      <c r="F3" s="6" t="s">
        <v>185</v>
      </c>
    </row>
    <row r="4" spans="1:6" x14ac:dyDescent="0.25">
      <c r="A4" s="80">
        <v>2013</v>
      </c>
      <c r="B4" s="139">
        <v>68.34</v>
      </c>
      <c r="C4" s="92">
        <v>35.54</v>
      </c>
      <c r="D4" s="92">
        <v>28.23</v>
      </c>
      <c r="E4" s="92">
        <v>0.97</v>
      </c>
      <c r="F4" s="93">
        <v>3.53</v>
      </c>
    </row>
    <row r="5" spans="1:6" x14ac:dyDescent="0.25">
      <c r="A5" s="80">
        <v>2014</v>
      </c>
      <c r="B5" s="139">
        <v>66.11</v>
      </c>
      <c r="C5" s="92">
        <v>33.75</v>
      </c>
      <c r="D5" s="92">
        <v>27.23</v>
      </c>
      <c r="E5" s="92">
        <v>1.93</v>
      </c>
      <c r="F5" s="93">
        <v>3.13</v>
      </c>
    </row>
    <row r="6" spans="1:6" x14ac:dyDescent="0.25">
      <c r="A6" s="80">
        <v>2015</v>
      </c>
      <c r="B6" s="139">
        <v>65.87</v>
      </c>
      <c r="C6" s="92">
        <v>33.25</v>
      </c>
      <c r="D6" s="92">
        <v>27.63</v>
      </c>
      <c r="E6" s="92">
        <v>1.65</v>
      </c>
      <c r="F6" s="93">
        <v>3.2</v>
      </c>
    </row>
    <row r="7" spans="1:6" x14ac:dyDescent="0.25">
      <c r="A7" s="80">
        <v>2016</v>
      </c>
      <c r="B7" s="139">
        <v>64.16</v>
      </c>
      <c r="C7" s="92">
        <v>31.95</v>
      </c>
      <c r="D7" s="92">
        <v>28.2</v>
      </c>
      <c r="E7" s="92">
        <v>0.89</v>
      </c>
      <c r="F7" s="93">
        <v>2.95</v>
      </c>
    </row>
    <row r="8" spans="1:6" x14ac:dyDescent="0.25">
      <c r="A8" s="80">
        <v>2017</v>
      </c>
      <c r="B8" s="139">
        <v>61.63</v>
      </c>
      <c r="C8" s="92">
        <v>30.09</v>
      </c>
      <c r="D8" s="92">
        <v>27.47</v>
      </c>
      <c r="E8" s="92">
        <v>0.93</v>
      </c>
      <c r="F8" s="93">
        <v>2.99</v>
      </c>
    </row>
    <row r="9" spans="1:6" x14ac:dyDescent="0.25">
      <c r="A9" s="80">
        <v>2018</v>
      </c>
      <c r="B9" s="139">
        <v>62.51</v>
      </c>
      <c r="C9" s="92">
        <v>31.43</v>
      </c>
      <c r="D9" s="92">
        <v>27.21</v>
      </c>
      <c r="E9" s="92">
        <v>1</v>
      </c>
      <c r="F9" s="93">
        <v>2.72</v>
      </c>
    </row>
    <row r="10" spans="1:6" x14ac:dyDescent="0.25">
      <c r="A10" s="80">
        <v>2019</v>
      </c>
      <c r="B10" s="139">
        <v>67.5</v>
      </c>
      <c r="C10" s="92">
        <v>33.79</v>
      </c>
      <c r="D10" s="92">
        <v>29.67</v>
      </c>
      <c r="E10" s="92">
        <v>1</v>
      </c>
      <c r="F10" s="93">
        <v>2.92</v>
      </c>
    </row>
    <row r="11" spans="1:6" x14ac:dyDescent="0.25">
      <c r="A11" s="80">
        <v>2020</v>
      </c>
      <c r="B11" s="139">
        <v>50.14</v>
      </c>
      <c r="C11" s="92">
        <v>29.08</v>
      </c>
      <c r="D11" s="92">
        <v>17.989999999999998</v>
      </c>
      <c r="E11" s="92">
        <v>1.17</v>
      </c>
      <c r="F11" s="93">
        <v>1.8</v>
      </c>
    </row>
    <row r="12" spans="1:6" x14ac:dyDescent="0.25">
      <c r="A12" s="80">
        <v>2021</v>
      </c>
      <c r="B12" s="139">
        <v>61.78</v>
      </c>
      <c r="C12" s="92">
        <v>35.18</v>
      </c>
      <c r="D12" s="92">
        <v>23.33</v>
      </c>
      <c r="E12" s="92">
        <v>0.86</v>
      </c>
      <c r="F12" s="93">
        <v>2.2599999999999998</v>
      </c>
    </row>
    <row r="13" spans="1:6" x14ac:dyDescent="0.25">
      <c r="A13" s="81">
        <v>2022</v>
      </c>
      <c r="B13" s="140">
        <v>95.51</v>
      </c>
      <c r="C13" s="107">
        <v>51.26</v>
      </c>
      <c r="D13" s="107">
        <v>39.08</v>
      </c>
      <c r="E13" s="107">
        <v>0.95</v>
      </c>
      <c r="F13" s="96">
        <v>3.83</v>
      </c>
    </row>
    <row r="14" spans="1:6" x14ac:dyDescent="0.25">
      <c r="B14" s="92"/>
    </row>
    <row r="15" spans="1:6" x14ac:dyDescent="0.25">
      <c r="A15" t="s">
        <v>96</v>
      </c>
    </row>
    <row r="17" spans="1:1" x14ac:dyDescent="0.25">
      <c r="A17" t="s">
        <v>177</v>
      </c>
    </row>
    <row r="19" spans="1:1" x14ac:dyDescent="0.25">
      <c r="A19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"/>
  <sheetViews>
    <sheetView workbookViewId="0"/>
  </sheetViews>
  <sheetFormatPr defaultColWidth="11.5703125" defaultRowHeight="15" x14ac:dyDescent="0.25"/>
  <cols>
    <col min="1" max="1" width="6.7109375" customWidth="1"/>
    <col min="2" max="2" width="18.7109375" customWidth="1"/>
  </cols>
  <sheetData>
    <row r="1" spans="1:2" x14ac:dyDescent="0.25">
      <c r="A1" t="s">
        <v>189</v>
      </c>
    </row>
    <row r="3" spans="1:2" x14ac:dyDescent="0.25">
      <c r="A3" s="5" t="s">
        <v>64</v>
      </c>
      <c r="B3" s="6" t="s">
        <v>146</v>
      </c>
    </row>
    <row r="4" spans="1:2" x14ac:dyDescent="0.25">
      <c r="A4" s="80">
        <v>2014</v>
      </c>
      <c r="B4" s="72">
        <v>2.44</v>
      </c>
    </row>
    <row r="5" spans="1:2" x14ac:dyDescent="0.25">
      <c r="A5" s="80">
        <v>2015</v>
      </c>
      <c r="B5" s="72">
        <v>2.5099999999999998</v>
      </c>
    </row>
    <row r="6" spans="1:2" x14ac:dyDescent="0.25">
      <c r="A6" s="80">
        <v>2016</v>
      </c>
      <c r="B6" s="72">
        <v>2.57</v>
      </c>
    </row>
    <row r="7" spans="1:2" x14ac:dyDescent="0.25">
      <c r="A7" s="80">
        <v>2017</v>
      </c>
      <c r="B7" s="72">
        <v>2.68</v>
      </c>
    </row>
    <row r="8" spans="1:2" x14ac:dyDescent="0.25">
      <c r="A8" s="80">
        <v>2018</v>
      </c>
      <c r="B8" s="72">
        <v>2.71</v>
      </c>
    </row>
    <row r="9" spans="1:2" x14ac:dyDescent="0.25">
      <c r="A9" s="80">
        <v>2019</v>
      </c>
      <c r="B9" s="72">
        <v>2.72</v>
      </c>
    </row>
    <row r="10" spans="1:2" x14ac:dyDescent="0.25">
      <c r="A10" s="80">
        <v>2020</v>
      </c>
      <c r="B10" s="72">
        <v>2.2799999999999998</v>
      </c>
    </row>
    <row r="11" spans="1:2" x14ac:dyDescent="0.25">
      <c r="A11" s="80">
        <v>2021</v>
      </c>
      <c r="B11" s="72">
        <v>2.68</v>
      </c>
    </row>
    <row r="12" spans="1:2" x14ac:dyDescent="0.25">
      <c r="A12" s="81">
        <v>2022</v>
      </c>
      <c r="B12" s="73">
        <v>2.88</v>
      </c>
    </row>
    <row r="14" spans="1:2" x14ac:dyDescent="0.25">
      <c r="A14" t="s">
        <v>96</v>
      </c>
    </row>
    <row r="18" spans="1:1" x14ac:dyDescent="0.25">
      <c r="A18" t="s">
        <v>190</v>
      </c>
    </row>
    <row r="20" spans="1:1" x14ac:dyDescent="0.25">
      <c r="A20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/>
  </sheetViews>
  <sheetFormatPr defaultColWidth="11.5703125" defaultRowHeight="15" x14ac:dyDescent="0.25"/>
  <cols>
    <col min="1" max="1" width="6.7109375" customWidth="1"/>
    <col min="2" max="8" width="7.7109375" customWidth="1"/>
    <col min="9" max="9" width="27.7109375" customWidth="1"/>
  </cols>
  <sheetData>
    <row r="1" spans="1:9" x14ac:dyDescent="0.25">
      <c r="A1" t="s">
        <v>191</v>
      </c>
    </row>
    <row r="3" spans="1:9" x14ac:dyDescent="0.25">
      <c r="A3" s="5" t="s">
        <v>64</v>
      </c>
      <c r="B3" s="4" t="s">
        <v>117</v>
      </c>
      <c r="C3" s="4" t="s">
        <v>118</v>
      </c>
      <c r="D3" s="4" t="s">
        <v>119</v>
      </c>
      <c r="E3" s="4" t="s">
        <v>120</v>
      </c>
      <c r="F3" s="4" t="s">
        <v>121</v>
      </c>
      <c r="G3" s="4" t="s">
        <v>122</v>
      </c>
      <c r="H3" s="4" t="s">
        <v>123</v>
      </c>
      <c r="I3" s="6" t="s">
        <v>192</v>
      </c>
    </row>
    <row r="4" spans="1:9" x14ac:dyDescent="0.25">
      <c r="A4" s="80">
        <v>2014</v>
      </c>
      <c r="B4" t="s">
        <v>193</v>
      </c>
      <c r="C4" t="s">
        <v>194</v>
      </c>
      <c r="D4" t="s">
        <v>195</v>
      </c>
      <c r="E4" t="s">
        <v>196</v>
      </c>
      <c r="F4" t="s">
        <v>197</v>
      </c>
      <c r="G4" t="s">
        <v>198</v>
      </c>
      <c r="H4" t="s">
        <v>199</v>
      </c>
      <c r="I4" s="40">
        <v>2435.5</v>
      </c>
    </row>
    <row r="5" spans="1:9" x14ac:dyDescent="0.25">
      <c r="A5" s="80">
        <v>2015</v>
      </c>
      <c r="B5" t="s">
        <v>200</v>
      </c>
      <c r="C5" t="s">
        <v>194</v>
      </c>
      <c r="D5" t="s">
        <v>201</v>
      </c>
      <c r="E5" t="s">
        <v>202</v>
      </c>
      <c r="F5" t="s">
        <v>203</v>
      </c>
      <c r="G5" t="s">
        <v>204</v>
      </c>
      <c r="H5" t="s">
        <v>199</v>
      </c>
      <c r="I5" s="40">
        <v>2513.1999999999998</v>
      </c>
    </row>
    <row r="6" spans="1:9" x14ac:dyDescent="0.25">
      <c r="A6" s="80">
        <v>2016</v>
      </c>
      <c r="B6" t="s">
        <v>205</v>
      </c>
      <c r="C6" t="s">
        <v>206</v>
      </c>
      <c r="D6" t="s">
        <v>207</v>
      </c>
      <c r="E6" t="s">
        <v>202</v>
      </c>
      <c r="F6" t="s">
        <v>208</v>
      </c>
      <c r="G6" t="s">
        <v>209</v>
      </c>
      <c r="H6" t="s">
        <v>210</v>
      </c>
      <c r="I6" s="40">
        <v>2571.3000000000002</v>
      </c>
    </row>
    <row r="7" spans="1:9" x14ac:dyDescent="0.25">
      <c r="A7" s="80">
        <v>2017</v>
      </c>
      <c r="B7" t="s">
        <v>211</v>
      </c>
      <c r="C7" t="s">
        <v>202</v>
      </c>
      <c r="D7" t="s">
        <v>212</v>
      </c>
      <c r="E7" t="s">
        <v>213</v>
      </c>
      <c r="F7" t="s">
        <v>208</v>
      </c>
      <c r="G7" t="s">
        <v>214</v>
      </c>
      <c r="H7" t="s">
        <v>215</v>
      </c>
      <c r="I7" s="40">
        <v>2675.7</v>
      </c>
    </row>
    <row r="8" spans="1:9" x14ac:dyDescent="0.25">
      <c r="A8" s="80">
        <v>2018</v>
      </c>
      <c r="B8" t="s">
        <v>200</v>
      </c>
      <c r="C8" t="s">
        <v>206</v>
      </c>
      <c r="D8" t="s">
        <v>207</v>
      </c>
      <c r="E8" t="s">
        <v>216</v>
      </c>
      <c r="F8" t="s">
        <v>203</v>
      </c>
      <c r="G8" t="s">
        <v>217</v>
      </c>
      <c r="H8" t="s">
        <v>218</v>
      </c>
      <c r="I8" s="40">
        <v>2708.1</v>
      </c>
    </row>
    <row r="9" spans="1:9" x14ac:dyDescent="0.25">
      <c r="A9" s="80">
        <v>2019</v>
      </c>
      <c r="B9" t="s">
        <v>219</v>
      </c>
      <c r="C9" t="s">
        <v>220</v>
      </c>
      <c r="D9" t="s">
        <v>201</v>
      </c>
      <c r="E9" t="s">
        <v>220</v>
      </c>
      <c r="F9" t="s">
        <v>221</v>
      </c>
      <c r="G9" t="s">
        <v>222</v>
      </c>
      <c r="H9" t="s">
        <v>223</v>
      </c>
      <c r="I9" s="40">
        <v>2720.5</v>
      </c>
    </row>
    <row r="10" spans="1:9" x14ac:dyDescent="0.25">
      <c r="A10" s="80">
        <v>2020</v>
      </c>
      <c r="B10" t="s">
        <v>224</v>
      </c>
      <c r="C10" t="s">
        <v>225</v>
      </c>
      <c r="D10" t="s">
        <v>207</v>
      </c>
      <c r="E10" t="s">
        <v>196</v>
      </c>
      <c r="F10" t="s">
        <v>226</v>
      </c>
      <c r="G10" t="s">
        <v>227</v>
      </c>
      <c r="H10" t="s">
        <v>222</v>
      </c>
      <c r="I10" s="40">
        <v>2280.3000000000002</v>
      </c>
    </row>
    <row r="11" spans="1:9" x14ac:dyDescent="0.25">
      <c r="A11" s="80">
        <v>2021</v>
      </c>
      <c r="B11" t="s">
        <v>228</v>
      </c>
      <c r="C11" t="s">
        <v>229</v>
      </c>
      <c r="D11" t="s">
        <v>230</v>
      </c>
      <c r="E11" t="s">
        <v>216</v>
      </c>
      <c r="F11" t="s">
        <v>202</v>
      </c>
      <c r="G11" t="s">
        <v>231</v>
      </c>
      <c r="H11" t="s">
        <v>223</v>
      </c>
      <c r="I11" s="40">
        <v>2683.9</v>
      </c>
    </row>
    <row r="12" spans="1:9" x14ac:dyDescent="0.25">
      <c r="A12" s="81">
        <v>2022</v>
      </c>
      <c r="B12" s="19" t="s">
        <v>219</v>
      </c>
      <c r="C12" s="19" t="s">
        <v>232</v>
      </c>
      <c r="D12" s="19" t="s">
        <v>233</v>
      </c>
      <c r="E12" s="19" t="s">
        <v>234</v>
      </c>
      <c r="F12" s="19" t="s">
        <v>213</v>
      </c>
      <c r="G12" s="19" t="s">
        <v>235</v>
      </c>
      <c r="H12" s="19" t="s">
        <v>236</v>
      </c>
      <c r="I12" s="41">
        <v>2884.5</v>
      </c>
    </row>
    <row r="14" spans="1:9" x14ac:dyDescent="0.25">
      <c r="A14" t="s">
        <v>96</v>
      </c>
    </row>
    <row r="16" spans="1:9" x14ac:dyDescent="0.25">
      <c r="A16" t="s">
        <v>190</v>
      </c>
    </row>
    <row r="18" spans="1:1" x14ac:dyDescent="0.25">
      <c r="A18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5"/>
  <sheetViews>
    <sheetView workbookViewId="0"/>
  </sheetViews>
  <sheetFormatPr defaultColWidth="11.5703125" defaultRowHeight="15" x14ac:dyDescent="0.25"/>
  <cols>
    <col min="1" max="1" width="6.7109375" style="78" customWidth="1"/>
    <col min="2" max="2" width="11.7109375" customWidth="1"/>
    <col min="3" max="3" width="15.7109375" customWidth="1"/>
    <col min="4" max="4" width="25.7109375" customWidth="1"/>
  </cols>
  <sheetData>
    <row r="1" spans="1:4" x14ac:dyDescent="0.25">
      <c r="A1" s="78" t="s">
        <v>237</v>
      </c>
    </row>
    <row r="3" spans="1:4" x14ac:dyDescent="0.25">
      <c r="A3" s="79" t="s">
        <v>64</v>
      </c>
      <c r="B3" s="4" t="s">
        <v>65</v>
      </c>
      <c r="C3" s="4" t="s">
        <v>72</v>
      </c>
      <c r="D3" s="6" t="s">
        <v>238</v>
      </c>
    </row>
    <row r="4" spans="1:4" x14ac:dyDescent="0.25">
      <c r="A4" s="80">
        <v>2014</v>
      </c>
      <c r="B4" t="s">
        <v>70</v>
      </c>
      <c r="C4" t="s">
        <v>117</v>
      </c>
      <c r="D4" s="42">
        <v>211.66</v>
      </c>
    </row>
    <row r="5" spans="1:4" x14ac:dyDescent="0.25">
      <c r="A5" s="80">
        <v>2014</v>
      </c>
      <c r="B5" t="s">
        <v>70</v>
      </c>
      <c r="C5" t="s">
        <v>119</v>
      </c>
      <c r="D5" s="42">
        <v>56.63</v>
      </c>
    </row>
    <row r="6" spans="1:4" x14ac:dyDescent="0.25">
      <c r="A6" s="80">
        <v>2014</v>
      </c>
      <c r="B6" t="s">
        <v>70</v>
      </c>
      <c r="C6" t="s">
        <v>120</v>
      </c>
      <c r="D6" s="42">
        <v>153.6</v>
      </c>
    </row>
    <row r="7" spans="1:4" x14ac:dyDescent="0.25">
      <c r="A7" s="80">
        <v>2014</v>
      </c>
      <c r="B7" t="s">
        <v>70</v>
      </c>
      <c r="C7" t="s">
        <v>121</v>
      </c>
      <c r="D7" s="42">
        <v>152.97</v>
      </c>
    </row>
    <row r="8" spans="1:4" x14ac:dyDescent="0.25">
      <c r="A8" s="80">
        <v>2014</v>
      </c>
      <c r="B8" t="s">
        <v>70</v>
      </c>
      <c r="C8" t="s">
        <v>122</v>
      </c>
      <c r="D8" s="42">
        <v>301.72000000000003</v>
      </c>
    </row>
    <row r="9" spans="1:4" x14ac:dyDescent="0.25">
      <c r="A9" s="80">
        <v>2014</v>
      </c>
      <c r="B9" t="s">
        <v>70</v>
      </c>
      <c r="C9" t="s">
        <v>118</v>
      </c>
      <c r="D9" s="42">
        <v>106.13</v>
      </c>
    </row>
    <row r="10" spans="1:4" x14ac:dyDescent="0.25">
      <c r="A10" s="80">
        <v>2014</v>
      </c>
      <c r="B10" t="s">
        <v>70</v>
      </c>
      <c r="C10" t="s">
        <v>123</v>
      </c>
      <c r="D10" s="42">
        <v>261.56</v>
      </c>
    </row>
    <row r="11" spans="1:4" x14ac:dyDescent="0.25">
      <c r="A11" s="80">
        <v>2014</v>
      </c>
      <c r="B11" t="s">
        <v>69</v>
      </c>
      <c r="C11" t="s">
        <v>117</v>
      </c>
      <c r="D11" s="42">
        <v>283.31</v>
      </c>
    </row>
    <row r="12" spans="1:4" x14ac:dyDescent="0.25">
      <c r="A12" s="80">
        <v>2014</v>
      </c>
      <c r="B12" t="s">
        <v>69</v>
      </c>
      <c r="C12" t="s">
        <v>119</v>
      </c>
      <c r="D12" s="42">
        <v>85.12</v>
      </c>
    </row>
    <row r="13" spans="1:4" x14ac:dyDescent="0.25">
      <c r="A13" s="80">
        <v>2014</v>
      </c>
      <c r="B13" t="s">
        <v>69</v>
      </c>
      <c r="C13" t="s">
        <v>120</v>
      </c>
      <c r="D13" s="42">
        <v>135.88</v>
      </c>
    </row>
    <row r="14" spans="1:4" x14ac:dyDescent="0.25">
      <c r="A14" s="80">
        <v>2014</v>
      </c>
      <c r="B14" t="s">
        <v>69</v>
      </c>
      <c r="C14" t="s">
        <v>121</v>
      </c>
      <c r="D14" s="42">
        <v>101.51</v>
      </c>
    </row>
    <row r="15" spans="1:4" x14ac:dyDescent="0.25">
      <c r="A15" s="80">
        <v>2014</v>
      </c>
      <c r="B15" t="s">
        <v>69</v>
      </c>
      <c r="C15" t="s">
        <v>122</v>
      </c>
      <c r="D15" s="42">
        <v>226.33</v>
      </c>
    </row>
    <row r="16" spans="1:4" x14ac:dyDescent="0.25">
      <c r="A16" s="80">
        <v>2014</v>
      </c>
      <c r="B16" t="s">
        <v>69</v>
      </c>
      <c r="C16" t="s">
        <v>118</v>
      </c>
      <c r="D16" s="42">
        <v>152.28</v>
      </c>
    </row>
    <row r="17" spans="1:4" x14ac:dyDescent="0.25">
      <c r="A17" s="80">
        <v>2014</v>
      </c>
      <c r="B17" t="s">
        <v>69</v>
      </c>
      <c r="C17" t="s">
        <v>123</v>
      </c>
      <c r="D17" s="42">
        <v>203.03</v>
      </c>
    </row>
    <row r="18" spans="1:4" x14ac:dyDescent="0.25">
      <c r="A18" s="80">
        <v>2015</v>
      </c>
      <c r="B18" t="s">
        <v>70</v>
      </c>
      <c r="C18" t="s">
        <v>117</v>
      </c>
      <c r="D18" s="42">
        <v>209.6</v>
      </c>
    </row>
    <row r="19" spans="1:4" x14ac:dyDescent="0.25">
      <c r="A19" s="80">
        <v>2015</v>
      </c>
      <c r="B19" t="s">
        <v>70</v>
      </c>
      <c r="C19" t="s">
        <v>119</v>
      </c>
      <c r="D19" s="42">
        <v>60.13</v>
      </c>
    </row>
    <row r="20" spans="1:4" x14ac:dyDescent="0.25">
      <c r="A20" s="80">
        <v>2015</v>
      </c>
      <c r="B20" t="s">
        <v>70</v>
      </c>
      <c r="C20" t="s">
        <v>120</v>
      </c>
      <c r="D20" s="42">
        <v>155.12</v>
      </c>
    </row>
    <row r="21" spans="1:4" x14ac:dyDescent="0.25">
      <c r="A21" s="80">
        <v>2015</v>
      </c>
      <c r="B21" t="s">
        <v>70</v>
      </c>
      <c r="C21" t="s">
        <v>121</v>
      </c>
      <c r="D21" s="42">
        <v>157.93</v>
      </c>
    </row>
    <row r="22" spans="1:4" x14ac:dyDescent="0.25">
      <c r="A22" s="80">
        <v>2015</v>
      </c>
      <c r="B22" t="s">
        <v>70</v>
      </c>
      <c r="C22" t="s">
        <v>122</v>
      </c>
      <c r="D22" s="42">
        <v>325.45</v>
      </c>
    </row>
    <row r="23" spans="1:4" x14ac:dyDescent="0.25">
      <c r="A23" s="80">
        <v>2015</v>
      </c>
      <c r="B23" t="s">
        <v>70</v>
      </c>
      <c r="C23" t="s">
        <v>118</v>
      </c>
      <c r="D23" s="42">
        <v>108.81</v>
      </c>
    </row>
    <row r="24" spans="1:4" x14ac:dyDescent="0.25">
      <c r="A24" s="80">
        <v>2015</v>
      </c>
      <c r="B24" t="s">
        <v>70</v>
      </c>
      <c r="C24" t="s">
        <v>123</v>
      </c>
      <c r="D24" s="42">
        <v>273.2</v>
      </c>
    </row>
    <row r="25" spans="1:4" x14ac:dyDescent="0.25">
      <c r="A25" s="80">
        <v>2015</v>
      </c>
      <c r="B25" t="s">
        <v>69</v>
      </c>
      <c r="C25" t="s">
        <v>117</v>
      </c>
      <c r="D25" s="42">
        <v>281.79000000000002</v>
      </c>
    </row>
    <row r="26" spans="1:4" x14ac:dyDescent="0.25">
      <c r="A26" s="80">
        <v>2015</v>
      </c>
      <c r="B26" t="s">
        <v>69</v>
      </c>
      <c r="C26" t="s">
        <v>119</v>
      </c>
      <c r="D26" s="42">
        <v>88.65</v>
      </c>
    </row>
    <row r="27" spans="1:4" x14ac:dyDescent="0.25">
      <c r="A27" s="80">
        <v>2015</v>
      </c>
      <c r="B27" t="s">
        <v>69</v>
      </c>
      <c r="C27" t="s">
        <v>120</v>
      </c>
      <c r="D27" s="42">
        <v>135.52000000000001</v>
      </c>
    </row>
    <row r="28" spans="1:4" x14ac:dyDescent="0.25">
      <c r="A28" s="80">
        <v>2015</v>
      </c>
      <c r="B28" t="s">
        <v>69</v>
      </c>
      <c r="C28" t="s">
        <v>121</v>
      </c>
      <c r="D28" s="42">
        <v>106.14</v>
      </c>
    </row>
    <row r="29" spans="1:4" x14ac:dyDescent="0.25">
      <c r="A29" s="80">
        <v>2015</v>
      </c>
      <c r="B29" t="s">
        <v>69</v>
      </c>
      <c r="C29" t="s">
        <v>122</v>
      </c>
      <c r="D29" s="42">
        <v>242.34</v>
      </c>
    </row>
    <row r="30" spans="1:4" x14ac:dyDescent="0.25">
      <c r="A30" s="80">
        <v>2015</v>
      </c>
      <c r="B30" t="s">
        <v>69</v>
      </c>
      <c r="C30" t="s">
        <v>118</v>
      </c>
      <c r="D30" s="42">
        <v>158.25</v>
      </c>
    </row>
    <row r="31" spans="1:4" x14ac:dyDescent="0.25">
      <c r="A31" s="80">
        <v>2015</v>
      </c>
      <c r="B31" t="s">
        <v>69</v>
      </c>
      <c r="C31" t="s">
        <v>123</v>
      </c>
      <c r="D31" s="42">
        <v>206.41</v>
      </c>
    </row>
    <row r="32" spans="1:4" x14ac:dyDescent="0.25">
      <c r="A32" s="80">
        <v>2016</v>
      </c>
      <c r="B32" t="s">
        <v>70</v>
      </c>
      <c r="C32" t="s">
        <v>117</v>
      </c>
      <c r="D32" s="42">
        <v>211.75</v>
      </c>
    </row>
    <row r="33" spans="1:4" x14ac:dyDescent="0.25">
      <c r="A33" s="80">
        <v>2016</v>
      </c>
      <c r="B33" t="s">
        <v>70</v>
      </c>
      <c r="C33" t="s">
        <v>119</v>
      </c>
      <c r="D33" s="42">
        <v>63.99</v>
      </c>
    </row>
    <row r="34" spans="1:4" x14ac:dyDescent="0.25">
      <c r="A34" s="80">
        <v>2016</v>
      </c>
      <c r="B34" t="s">
        <v>70</v>
      </c>
      <c r="C34" t="s">
        <v>120</v>
      </c>
      <c r="D34" s="42">
        <v>159.11000000000001</v>
      </c>
    </row>
    <row r="35" spans="1:4" x14ac:dyDescent="0.25">
      <c r="A35" s="80">
        <v>2016</v>
      </c>
      <c r="B35" t="s">
        <v>70</v>
      </c>
      <c r="C35" t="s">
        <v>121</v>
      </c>
      <c r="D35" s="42">
        <v>157.16</v>
      </c>
    </row>
    <row r="36" spans="1:4" x14ac:dyDescent="0.25">
      <c r="A36" s="80">
        <v>2016</v>
      </c>
      <c r="B36" t="s">
        <v>70</v>
      </c>
      <c r="C36" t="s">
        <v>122</v>
      </c>
      <c r="D36" s="42">
        <v>332.98</v>
      </c>
    </row>
    <row r="37" spans="1:4" x14ac:dyDescent="0.25">
      <c r="A37" s="80">
        <v>2016</v>
      </c>
      <c r="B37" t="s">
        <v>70</v>
      </c>
      <c r="C37" t="s">
        <v>118</v>
      </c>
      <c r="D37" s="42">
        <v>122.23</v>
      </c>
    </row>
    <row r="38" spans="1:4" x14ac:dyDescent="0.25">
      <c r="A38" s="80">
        <v>2016</v>
      </c>
      <c r="B38" t="s">
        <v>70</v>
      </c>
      <c r="C38" t="s">
        <v>123</v>
      </c>
      <c r="D38" s="42">
        <v>271.64999999999998</v>
      </c>
    </row>
    <row r="39" spans="1:4" x14ac:dyDescent="0.25">
      <c r="A39" s="80">
        <v>2016</v>
      </c>
      <c r="B39" t="s">
        <v>69</v>
      </c>
      <c r="C39" t="s">
        <v>117</v>
      </c>
      <c r="D39" s="42">
        <v>283.87</v>
      </c>
    </row>
    <row r="40" spans="1:4" x14ac:dyDescent="0.25">
      <c r="A40" s="80">
        <v>2016</v>
      </c>
      <c r="B40" t="s">
        <v>69</v>
      </c>
      <c r="C40" t="s">
        <v>119</v>
      </c>
      <c r="D40" s="42">
        <v>93.72</v>
      </c>
    </row>
    <row r="41" spans="1:4" x14ac:dyDescent="0.25">
      <c r="A41" s="80">
        <v>2016</v>
      </c>
      <c r="B41" t="s">
        <v>69</v>
      </c>
      <c r="C41" t="s">
        <v>120</v>
      </c>
      <c r="D41" s="42">
        <v>137.99</v>
      </c>
    </row>
    <row r="42" spans="1:4" x14ac:dyDescent="0.25">
      <c r="A42" s="80">
        <v>2016</v>
      </c>
      <c r="B42" t="s">
        <v>69</v>
      </c>
      <c r="C42" t="s">
        <v>121</v>
      </c>
      <c r="D42" s="42">
        <v>106.7</v>
      </c>
    </row>
    <row r="43" spans="1:4" x14ac:dyDescent="0.25">
      <c r="A43" s="80">
        <v>2016</v>
      </c>
      <c r="B43" t="s">
        <v>69</v>
      </c>
      <c r="C43" t="s">
        <v>122</v>
      </c>
      <c r="D43" s="42">
        <v>245.92</v>
      </c>
    </row>
    <row r="44" spans="1:4" x14ac:dyDescent="0.25">
      <c r="A44" s="80">
        <v>2016</v>
      </c>
      <c r="B44" t="s">
        <v>69</v>
      </c>
      <c r="C44" t="s">
        <v>118</v>
      </c>
      <c r="D44" s="42">
        <v>177.52</v>
      </c>
    </row>
    <row r="45" spans="1:4" x14ac:dyDescent="0.25">
      <c r="A45" s="80">
        <v>2016</v>
      </c>
      <c r="B45" t="s">
        <v>69</v>
      </c>
      <c r="C45" t="s">
        <v>123</v>
      </c>
      <c r="D45" s="42">
        <v>202.28</v>
      </c>
    </row>
    <row r="46" spans="1:4" x14ac:dyDescent="0.25">
      <c r="A46" s="80">
        <v>2017</v>
      </c>
      <c r="B46" t="s">
        <v>70</v>
      </c>
      <c r="C46" t="s">
        <v>117</v>
      </c>
      <c r="D46" s="42">
        <v>229.47</v>
      </c>
    </row>
    <row r="47" spans="1:4" x14ac:dyDescent="0.25">
      <c r="A47" s="80">
        <v>2017</v>
      </c>
      <c r="B47" t="s">
        <v>70</v>
      </c>
      <c r="C47" t="s">
        <v>119</v>
      </c>
      <c r="D47" s="42">
        <v>64.11</v>
      </c>
    </row>
    <row r="48" spans="1:4" x14ac:dyDescent="0.25">
      <c r="A48" s="80">
        <v>2017</v>
      </c>
      <c r="B48" t="s">
        <v>70</v>
      </c>
      <c r="C48" t="s">
        <v>120</v>
      </c>
      <c r="D48" s="42">
        <v>162.93</v>
      </c>
    </row>
    <row r="49" spans="1:4" x14ac:dyDescent="0.25">
      <c r="A49" s="80">
        <v>2017</v>
      </c>
      <c r="B49" t="s">
        <v>70</v>
      </c>
      <c r="C49" t="s">
        <v>121</v>
      </c>
      <c r="D49" s="42">
        <v>164.17</v>
      </c>
    </row>
    <row r="50" spans="1:4" x14ac:dyDescent="0.25">
      <c r="A50" s="80">
        <v>2017</v>
      </c>
      <c r="B50" t="s">
        <v>70</v>
      </c>
      <c r="C50" t="s">
        <v>122</v>
      </c>
      <c r="D50" s="42">
        <v>345.11</v>
      </c>
    </row>
    <row r="51" spans="1:4" x14ac:dyDescent="0.25">
      <c r="A51" s="80">
        <v>2017</v>
      </c>
      <c r="B51" t="s">
        <v>70</v>
      </c>
      <c r="C51" t="s">
        <v>118</v>
      </c>
      <c r="D51" s="42">
        <v>126.89</v>
      </c>
    </row>
    <row r="52" spans="1:4" x14ac:dyDescent="0.25">
      <c r="A52" s="80">
        <v>2017</v>
      </c>
      <c r="B52" t="s">
        <v>70</v>
      </c>
      <c r="C52" t="s">
        <v>123</v>
      </c>
      <c r="D52" s="42">
        <v>289.82</v>
      </c>
    </row>
    <row r="53" spans="1:4" x14ac:dyDescent="0.25">
      <c r="A53" s="80">
        <v>2017</v>
      </c>
      <c r="B53" t="s">
        <v>69</v>
      </c>
      <c r="C53" t="s">
        <v>117</v>
      </c>
      <c r="D53" s="42">
        <v>301.24</v>
      </c>
    </row>
    <row r="54" spans="1:4" x14ac:dyDescent="0.25">
      <c r="A54" s="80">
        <v>2017</v>
      </c>
      <c r="B54" t="s">
        <v>69</v>
      </c>
      <c r="C54" t="s">
        <v>119</v>
      </c>
      <c r="D54" s="42">
        <v>96.18</v>
      </c>
    </row>
    <row r="55" spans="1:4" x14ac:dyDescent="0.25">
      <c r="A55" s="80">
        <v>2017</v>
      </c>
      <c r="B55" t="s">
        <v>69</v>
      </c>
      <c r="C55" t="s">
        <v>120</v>
      </c>
      <c r="D55" s="42">
        <v>138.19999999999999</v>
      </c>
    </row>
    <row r="56" spans="1:4" x14ac:dyDescent="0.25">
      <c r="A56" s="80">
        <v>2017</v>
      </c>
      <c r="B56" t="s">
        <v>69</v>
      </c>
      <c r="C56" t="s">
        <v>121</v>
      </c>
      <c r="D56" s="42">
        <v>110.39</v>
      </c>
    </row>
    <row r="57" spans="1:4" x14ac:dyDescent="0.25">
      <c r="A57" s="80">
        <v>2017</v>
      </c>
      <c r="B57" t="s">
        <v>69</v>
      </c>
      <c r="C57" t="s">
        <v>122</v>
      </c>
      <c r="D57" s="42">
        <v>250.35</v>
      </c>
    </row>
    <row r="58" spans="1:4" x14ac:dyDescent="0.25">
      <c r="A58" s="80">
        <v>2017</v>
      </c>
      <c r="B58" t="s">
        <v>69</v>
      </c>
      <c r="C58" t="s">
        <v>118</v>
      </c>
      <c r="D58" s="42">
        <v>182.57</v>
      </c>
    </row>
    <row r="59" spans="1:4" x14ac:dyDescent="0.25">
      <c r="A59" s="80">
        <v>2017</v>
      </c>
      <c r="B59" t="s">
        <v>69</v>
      </c>
      <c r="C59" t="s">
        <v>123</v>
      </c>
      <c r="D59" s="42">
        <v>208.49</v>
      </c>
    </row>
    <row r="60" spans="1:4" x14ac:dyDescent="0.25">
      <c r="A60" s="80">
        <v>2018</v>
      </c>
      <c r="B60" t="s">
        <v>70</v>
      </c>
      <c r="C60" t="s">
        <v>117</v>
      </c>
      <c r="D60" s="42">
        <v>229.54</v>
      </c>
    </row>
    <row r="61" spans="1:4" x14ac:dyDescent="0.25">
      <c r="A61" s="80">
        <v>2018</v>
      </c>
      <c r="B61" t="s">
        <v>70</v>
      </c>
      <c r="C61" t="s">
        <v>119</v>
      </c>
      <c r="D61" s="42">
        <v>65.73</v>
      </c>
    </row>
    <row r="62" spans="1:4" x14ac:dyDescent="0.25">
      <c r="A62" s="80">
        <v>2018</v>
      </c>
      <c r="B62" t="s">
        <v>70</v>
      </c>
      <c r="C62" t="s">
        <v>120</v>
      </c>
      <c r="D62" s="42">
        <v>163.01</v>
      </c>
    </row>
    <row r="63" spans="1:4" x14ac:dyDescent="0.25">
      <c r="A63" s="80">
        <v>2018</v>
      </c>
      <c r="B63" t="s">
        <v>70</v>
      </c>
      <c r="C63" t="s">
        <v>121</v>
      </c>
      <c r="D63" s="42">
        <v>170.12</v>
      </c>
    </row>
    <row r="64" spans="1:4" x14ac:dyDescent="0.25">
      <c r="A64" s="80">
        <v>2018</v>
      </c>
      <c r="B64" t="s">
        <v>70</v>
      </c>
      <c r="C64" t="s">
        <v>122</v>
      </c>
      <c r="D64" s="42">
        <v>348.18</v>
      </c>
    </row>
    <row r="65" spans="1:4" x14ac:dyDescent="0.25">
      <c r="A65" s="80">
        <v>2018</v>
      </c>
      <c r="B65" t="s">
        <v>70</v>
      </c>
      <c r="C65" t="s">
        <v>118</v>
      </c>
      <c r="D65" s="42">
        <v>130.28</v>
      </c>
    </row>
    <row r="66" spans="1:4" x14ac:dyDescent="0.25">
      <c r="A66" s="80">
        <v>2018</v>
      </c>
      <c r="B66" t="s">
        <v>70</v>
      </c>
      <c r="C66" t="s">
        <v>123</v>
      </c>
      <c r="D66" s="42">
        <v>297.67</v>
      </c>
    </row>
    <row r="67" spans="1:4" x14ac:dyDescent="0.25">
      <c r="A67" s="80">
        <v>2018</v>
      </c>
      <c r="B67" t="s">
        <v>69</v>
      </c>
      <c r="C67" t="s">
        <v>117</v>
      </c>
      <c r="D67" s="42">
        <v>300.17</v>
      </c>
    </row>
    <row r="68" spans="1:4" x14ac:dyDescent="0.25">
      <c r="A68" s="80">
        <v>2018</v>
      </c>
      <c r="B68" t="s">
        <v>69</v>
      </c>
      <c r="C68" t="s">
        <v>119</v>
      </c>
      <c r="D68" s="42">
        <v>98.93</v>
      </c>
    </row>
    <row r="69" spans="1:4" x14ac:dyDescent="0.25">
      <c r="A69" s="80">
        <v>2018</v>
      </c>
      <c r="B69" t="s">
        <v>69</v>
      </c>
      <c r="C69" t="s">
        <v>120</v>
      </c>
      <c r="D69" s="42">
        <v>138.5</v>
      </c>
    </row>
    <row r="70" spans="1:4" x14ac:dyDescent="0.25">
      <c r="A70" s="80">
        <v>2018</v>
      </c>
      <c r="B70" t="s">
        <v>69</v>
      </c>
      <c r="C70" t="s">
        <v>121</v>
      </c>
      <c r="D70" s="42">
        <v>114.69</v>
      </c>
    </row>
    <row r="71" spans="1:4" x14ac:dyDescent="0.25">
      <c r="A71" s="80">
        <v>2018</v>
      </c>
      <c r="B71" t="s">
        <v>69</v>
      </c>
      <c r="C71" t="s">
        <v>122</v>
      </c>
      <c r="D71" s="42">
        <v>249.98</v>
      </c>
    </row>
    <row r="72" spans="1:4" x14ac:dyDescent="0.25">
      <c r="A72" s="80">
        <v>2018</v>
      </c>
      <c r="B72" t="s">
        <v>69</v>
      </c>
      <c r="C72" t="s">
        <v>118</v>
      </c>
      <c r="D72" s="42">
        <v>185.27</v>
      </c>
    </row>
    <row r="73" spans="1:4" x14ac:dyDescent="0.25">
      <c r="A73" s="80">
        <v>2018</v>
      </c>
      <c r="B73" t="s">
        <v>69</v>
      </c>
      <c r="C73" t="s">
        <v>123</v>
      </c>
      <c r="D73" s="42">
        <v>210.27</v>
      </c>
    </row>
    <row r="74" spans="1:4" x14ac:dyDescent="0.25">
      <c r="A74" s="80">
        <v>2019</v>
      </c>
      <c r="B74" t="s">
        <v>70</v>
      </c>
      <c r="C74" t="s">
        <v>117</v>
      </c>
      <c r="D74" s="42">
        <v>244.94</v>
      </c>
    </row>
    <row r="75" spans="1:4" x14ac:dyDescent="0.25">
      <c r="A75" s="80">
        <v>2019</v>
      </c>
      <c r="B75" t="s">
        <v>70</v>
      </c>
      <c r="C75" t="s">
        <v>119</v>
      </c>
      <c r="D75" s="42">
        <v>64.489999999999995</v>
      </c>
    </row>
    <row r="76" spans="1:4" x14ac:dyDescent="0.25">
      <c r="A76" s="80">
        <v>2019</v>
      </c>
      <c r="B76" t="s">
        <v>70</v>
      </c>
      <c r="C76" t="s">
        <v>120</v>
      </c>
      <c r="D76" s="42">
        <v>162.49</v>
      </c>
    </row>
    <row r="77" spans="1:4" x14ac:dyDescent="0.25">
      <c r="A77" s="80">
        <v>2019</v>
      </c>
      <c r="B77" t="s">
        <v>70</v>
      </c>
      <c r="C77" t="s">
        <v>121</v>
      </c>
      <c r="D77" s="42">
        <v>172.52</v>
      </c>
    </row>
    <row r="78" spans="1:4" x14ac:dyDescent="0.25">
      <c r="A78" s="80">
        <v>2019</v>
      </c>
      <c r="B78" t="s">
        <v>70</v>
      </c>
      <c r="C78" t="s">
        <v>122</v>
      </c>
      <c r="D78" s="42">
        <v>343.45</v>
      </c>
    </row>
    <row r="79" spans="1:4" x14ac:dyDescent="0.25">
      <c r="A79" s="80">
        <v>2019</v>
      </c>
      <c r="B79" t="s">
        <v>70</v>
      </c>
      <c r="C79" t="s">
        <v>118</v>
      </c>
      <c r="D79" s="42">
        <v>123.24</v>
      </c>
    </row>
    <row r="80" spans="1:4" x14ac:dyDescent="0.25">
      <c r="A80" s="80">
        <v>2019</v>
      </c>
      <c r="B80" t="s">
        <v>70</v>
      </c>
      <c r="C80" t="s">
        <v>123</v>
      </c>
      <c r="D80" s="42">
        <v>304.98</v>
      </c>
    </row>
    <row r="81" spans="1:4" x14ac:dyDescent="0.25">
      <c r="A81" s="80">
        <v>2019</v>
      </c>
      <c r="B81" t="s">
        <v>69</v>
      </c>
      <c r="C81" t="s">
        <v>117</v>
      </c>
      <c r="D81" s="42">
        <v>317.47000000000003</v>
      </c>
    </row>
    <row r="82" spans="1:4" x14ac:dyDescent="0.25">
      <c r="A82" s="80">
        <v>2019</v>
      </c>
      <c r="B82" t="s">
        <v>69</v>
      </c>
      <c r="C82" t="s">
        <v>119</v>
      </c>
      <c r="D82" s="42">
        <v>96.51</v>
      </c>
    </row>
    <row r="83" spans="1:4" x14ac:dyDescent="0.25">
      <c r="A83" s="80">
        <v>2019</v>
      </c>
      <c r="B83" t="s">
        <v>69</v>
      </c>
      <c r="C83" t="s">
        <v>120</v>
      </c>
      <c r="D83" s="42">
        <v>137.16999999999999</v>
      </c>
    </row>
    <row r="84" spans="1:4" x14ac:dyDescent="0.25">
      <c r="A84" s="80">
        <v>2019</v>
      </c>
      <c r="B84" t="s">
        <v>69</v>
      </c>
      <c r="C84" t="s">
        <v>121</v>
      </c>
      <c r="D84" s="42">
        <v>117.24</v>
      </c>
    </row>
    <row r="85" spans="1:4" x14ac:dyDescent="0.25">
      <c r="A85" s="80">
        <v>2019</v>
      </c>
      <c r="B85" t="s">
        <v>69</v>
      </c>
      <c r="C85" t="s">
        <v>122</v>
      </c>
      <c r="D85" s="42">
        <v>243.42</v>
      </c>
    </row>
    <row r="86" spans="1:4" x14ac:dyDescent="0.25">
      <c r="A86" s="80">
        <v>2019</v>
      </c>
      <c r="B86" t="s">
        <v>69</v>
      </c>
      <c r="C86" t="s">
        <v>118</v>
      </c>
      <c r="D86" s="42">
        <v>176.48</v>
      </c>
    </row>
    <row r="87" spans="1:4" x14ac:dyDescent="0.25">
      <c r="A87" s="80">
        <v>2019</v>
      </c>
      <c r="B87" t="s">
        <v>69</v>
      </c>
      <c r="C87" t="s">
        <v>123</v>
      </c>
      <c r="D87" s="42">
        <v>210.68</v>
      </c>
    </row>
    <row r="88" spans="1:4" x14ac:dyDescent="0.25">
      <c r="A88" s="80">
        <v>2020</v>
      </c>
      <c r="B88" t="s">
        <v>70</v>
      </c>
      <c r="C88" t="s">
        <v>117</v>
      </c>
      <c r="D88" s="42">
        <v>142.85</v>
      </c>
    </row>
    <row r="89" spans="1:4" x14ac:dyDescent="0.25">
      <c r="A89" s="80">
        <v>2020</v>
      </c>
      <c r="B89" t="s">
        <v>70</v>
      </c>
      <c r="C89" t="s">
        <v>119</v>
      </c>
      <c r="D89" s="42">
        <v>53.55</v>
      </c>
    </row>
    <row r="90" spans="1:4" x14ac:dyDescent="0.25">
      <c r="A90" s="80">
        <v>2020</v>
      </c>
      <c r="B90" t="s">
        <v>70</v>
      </c>
      <c r="C90" t="s">
        <v>120</v>
      </c>
      <c r="D90" s="42">
        <v>143.11000000000001</v>
      </c>
    </row>
    <row r="91" spans="1:4" x14ac:dyDescent="0.25">
      <c r="A91" s="80">
        <v>2020</v>
      </c>
      <c r="B91" t="s">
        <v>70</v>
      </c>
      <c r="C91" t="s">
        <v>121</v>
      </c>
      <c r="D91" s="42">
        <v>167.37</v>
      </c>
    </row>
    <row r="92" spans="1:4" x14ac:dyDescent="0.25">
      <c r="A92" s="80">
        <v>2020</v>
      </c>
      <c r="B92" t="s">
        <v>70</v>
      </c>
      <c r="C92" t="s">
        <v>122</v>
      </c>
      <c r="D92" s="42">
        <v>311.75</v>
      </c>
    </row>
    <row r="93" spans="1:4" x14ac:dyDescent="0.25">
      <c r="A93" s="80">
        <v>2020</v>
      </c>
      <c r="B93" t="s">
        <v>70</v>
      </c>
      <c r="C93" t="s">
        <v>118</v>
      </c>
      <c r="D93" s="42">
        <v>87.29</v>
      </c>
    </row>
    <row r="94" spans="1:4" x14ac:dyDescent="0.25">
      <c r="A94" s="80">
        <v>2020</v>
      </c>
      <c r="B94" t="s">
        <v>70</v>
      </c>
      <c r="C94" t="s">
        <v>123</v>
      </c>
      <c r="D94" s="42">
        <v>290.24</v>
      </c>
    </row>
    <row r="95" spans="1:4" x14ac:dyDescent="0.25">
      <c r="A95" s="80">
        <v>2020</v>
      </c>
      <c r="B95" t="s">
        <v>69</v>
      </c>
      <c r="C95" t="s">
        <v>117</v>
      </c>
      <c r="D95" s="42">
        <v>196.26</v>
      </c>
    </row>
    <row r="96" spans="1:4" x14ac:dyDescent="0.25">
      <c r="A96" s="80">
        <v>2020</v>
      </c>
      <c r="B96" t="s">
        <v>69</v>
      </c>
      <c r="C96" t="s">
        <v>119</v>
      </c>
      <c r="D96" s="42">
        <v>84.93</v>
      </c>
    </row>
    <row r="97" spans="1:4" x14ac:dyDescent="0.25">
      <c r="A97" s="80">
        <v>2020</v>
      </c>
      <c r="B97" t="s">
        <v>69</v>
      </c>
      <c r="C97" t="s">
        <v>120</v>
      </c>
      <c r="D97" s="42">
        <v>127.09</v>
      </c>
    </row>
    <row r="98" spans="1:4" x14ac:dyDescent="0.25">
      <c r="A98" s="80">
        <v>2020</v>
      </c>
      <c r="B98" t="s">
        <v>69</v>
      </c>
      <c r="C98" t="s">
        <v>121</v>
      </c>
      <c r="D98" s="42">
        <v>115.45</v>
      </c>
    </row>
    <row r="99" spans="1:4" x14ac:dyDescent="0.25">
      <c r="A99" s="80">
        <v>2020</v>
      </c>
      <c r="B99" t="s">
        <v>69</v>
      </c>
      <c r="C99" t="s">
        <v>122</v>
      </c>
      <c r="D99" s="42">
        <v>223.78</v>
      </c>
    </row>
    <row r="100" spans="1:4" x14ac:dyDescent="0.25">
      <c r="A100" s="80">
        <v>2020</v>
      </c>
      <c r="B100" t="s">
        <v>69</v>
      </c>
      <c r="C100" t="s">
        <v>118</v>
      </c>
      <c r="D100" s="42">
        <v>132.18</v>
      </c>
    </row>
    <row r="101" spans="1:4" x14ac:dyDescent="0.25">
      <c r="A101" s="80">
        <v>2020</v>
      </c>
      <c r="B101" t="s">
        <v>69</v>
      </c>
      <c r="C101" t="s">
        <v>123</v>
      </c>
      <c r="D101" s="42">
        <v>201.29</v>
      </c>
    </row>
    <row r="102" spans="1:4" x14ac:dyDescent="0.25">
      <c r="A102" s="80">
        <v>2021</v>
      </c>
      <c r="B102" t="s">
        <v>70</v>
      </c>
      <c r="C102" t="s">
        <v>117</v>
      </c>
      <c r="D102" s="42">
        <v>251.89</v>
      </c>
    </row>
    <row r="103" spans="1:4" x14ac:dyDescent="0.25">
      <c r="A103" s="80">
        <v>2021</v>
      </c>
      <c r="B103" t="s">
        <v>70</v>
      </c>
      <c r="C103" t="s">
        <v>119</v>
      </c>
      <c r="D103" s="42">
        <v>59.06</v>
      </c>
    </row>
    <row r="104" spans="1:4" x14ac:dyDescent="0.25">
      <c r="A104" s="80">
        <v>2021</v>
      </c>
      <c r="B104" t="s">
        <v>70</v>
      </c>
      <c r="C104" t="s">
        <v>120</v>
      </c>
      <c r="D104" s="42">
        <v>162.30000000000001</v>
      </c>
    </row>
    <row r="105" spans="1:4" x14ac:dyDescent="0.25">
      <c r="A105" s="80">
        <v>2021</v>
      </c>
      <c r="B105" t="s">
        <v>70</v>
      </c>
      <c r="C105" t="s">
        <v>121</v>
      </c>
      <c r="D105" s="42">
        <v>183.47</v>
      </c>
    </row>
    <row r="106" spans="1:4" x14ac:dyDescent="0.25">
      <c r="A106" s="80">
        <v>2021</v>
      </c>
      <c r="B106" t="s">
        <v>70</v>
      </c>
      <c r="C106" t="s">
        <v>122</v>
      </c>
      <c r="D106" s="42">
        <v>321.44</v>
      </c>
    </row>
    <row r="107" spans="1:4" x14ac:dyDescent="0.25">
      <c r="A107" s="80">
        <v>2021</v>
      </c>
      <c r="B107" t="s">
        <v>70</v>
      </c>
      <c r="C107" t="s">
        <v>118</v>
      </c>
      <c r="D107" s="42">
        <v>119.67</v>
      </c>
    </row>
    <row r="108" spans="1:4" x14ac:dyDescent="0.25">
      <c r="A108" s="80">
        <v>2021</v>
      </c>
      <c r="B108" t="s">
        <v>70</v>
      </c>
      <c r="C108" t="s">
        <v>123</v>
      </c>
      <c r="D108" s="42">
        <v>305.89</v>
      </c>
    </row>
    <row r="109" spans="1:4" x14ac:dyDescent="0.25">
      <c r="A109" s="80">
        <v>2021</v>
      </c>
      <c r="B109" t="s">
        <v>69</v>
      </c>
      <c r="C109" t="s">
        <v>117</v>
      </c>
      <c r="D109" s="42">
        <v>316.02999999999997</v>
      </c>
    </row>
    <row r="110" spans="1:4" x14ac:dyDescent="0.25">
      <c r="A110" s="80">
        <v>2021</v>
      </c>
      <c r="B110" t="s">
        <v>69</v>
      </c>
      <c r="C110" t="s">
        <v>119</v>
      </c>
      <c r="D110" s="42">
        <v>91.31</v>
      </c>
    </row>
    <row r="111" spans="1:4" x14ac:dyDescent="0.25">
      <c r="A111" s="80">
        <v>2021</v>
      </c>
      <c r="B111" t="s">
        <v>69</v>
      </c>
      <c r="C111" t="s">
        <v>120</v>
      </c>
      <c r="D111" s="42">
        <v>137.33000000000001</v>
      </c>
    </row>
    <row r="112" spans="1:4" x14ac:dyDescent="0.25">
      <c r="A112" s="80">
        <v>2021</v>
      </c>
      <c r="B112" t="s">
        <v>69</v>
      </c>
      <c r="C112" t="s">
        <v>121</v>
      </c>
      <c r="D112" s="42">
        <v>128.16</v>
      </c>
    </row>
    <row r="113" spans="1:4" x14ac:dyDescent="0.25">
      <c r="A113" s="80">
        <v>2021</v>
      </c>
      <c r="B113" t="s">
        <v>69</v>
      </c>
      <c r="C113" t="s">
        <v>122</v>
      </c>
      <c r="D113" s="42">
        <v>229.88</v>
      </c>
    </row>
    <row r="114" spans="1:4" x14ac:dyDescent="0.25">
      <c r="A114" s="80">
        <v>2021</v>
      </c>
      <c r="B114" t="s">
        <v>69</v>
      </c>
      <c r="C114" t="s">
        <v>118</v>
      </c>
      <c r="D114" s="42">
        <v>170.36</v>
      </c>
    </row>
    <row r="115" spans="1:4" x14ac:dyDescent="0.25">
      <c r="A115" s="80">
        <v>2021</v>
      </c>
      <c r="B115" t="s">
        <v>69</v>
      </c>
      <c r="C115" t="s">
        <v>123</v>
      </c>
      <c r="D115" s="42">
        <v>204.31</v>
      </c>
    </row>
    <row r="116" spans="1:4" x14ac:dyDescent="0.25">
      <c r="A116" s="80">
        <v>2022</v>
      </c>
      <c r="B116" t="s">
        <v>70</v>
      </c>
      <c r="C116" t="s">
        <v>117</v>
      </c>
      <c r="D116" s="42">
        <v>264.7</v>
      </c>
    </row>
    <row r="117" spans="1:4" x14ac:dyDescent="0.25">
      <c r="A117" s="80">
        <v>2022</v>
      </c>
      <c r="B117" t="s">
        <v>70</v>
      </c>
      <c r="C117" t="s">
        <v>119</v>
      </c>
      <c r="D117" s="42">
        <v>80.06</v>
      </c>
    </row>
    <row r="118" spans="1:4" x14ac:dyDescent="0.25">
      <c r="A118" s="80">
        <v>2022</v>
      </c>
      <c r="B118" t="s">
        <v>70</v>
      </c>
      <c r="C118" t="s">
        <v>120</v>
      </c>
      <c r="D118" s="42">
        <v>178.34</v>
      </c>
    </row>
    <row r="119" spans="1:4" x14ac:dyDescent="0.25">
      <c r="A119" s="80">
        <v>2022</v>
      </c>
      <c r="B119" t="s">
        <v>70</v>
      </c>
      <c r="C119" t="s">
        <v>121</v>
      </c>
      <c r="D119" s="42">
        <v>195.82</v>
      </c>
    </row>
    <row r="120" spans="1:4" x14ac:dyDescent="0.25">
      <c r="A120" s="80">
        <v>2022</v>
      </c>
      <c r="B120" t="s">
        <v>70</v>
      </c>
      <c r="C120" t="s">
        <v>122</v>
      </c>
      <c r="D120" s="42">
        <v>323.82</v>
      </c>
    </row>
    <row r="121" spans="1:4" x14ac:dyDescent="0.25">
      <c r="A121" s="80">
        <v>2022</v>
      </c>
      <c r="B121" t="s">
        <v>70</v>
      </c>
      <c r="C121" t="s">
        <v>118</v>
      </c>
      <c r="D121" s="42">
        <v>152.80000000000001</v>
      </c>
    </row>
    <row r="122" spans="1:4" x14ac:dyDescent="0.25">
      <c r="A122" s="80">
        <v>2022</v>
      </c>
      <c r="B122" t="s">
        <v>70</v>
      </c>
      <c r="C122" t="s">
        <v>123</v>
      </c>
      <c r="D122" s="42">
        <v>320.87</v>
      </c>
    </row>
    <row r="123" spans="1:4" x14ac:dyDescent="0.25">
      <c r="A123" s="80">
        <v>2022</v>
      </c>
      <c r="B123" t="s">
        <v>69</v>
      </c>
      <c r="C123" t="s">
        <v>117</v>
      </c>
      <c r="D123" s="42">
        <v>331.79</v>
      </c>
    </row>
    <row r="124" spans="1:4" x14ac:dyDescent="0.25">
      <c r="A124" s="80">
        <v>2022</v>
      </c>
      <c r="B124" t="s">
        <v>69</v>
      </c>
      <c r="C124" t="s">
        <v>119</v>
      </c>
      <c r="D124" s="42">
        <v>122.73</v>
      </c>
    </row>
    <row r="125" spans="1:4" x14ac:dyDescent="0.25">
      <c r="A125" s="80">
        <v>2022</v>
      </c>
      <c r="B125" t="s">
        <v>69</v>
      </c>
      <c r="C125" t="s">
        <v>120</v>
      </c>
      <c r="D125" s="42">
        <v>140.57</v>
      </c>
    </row>
    <row r="126" spans="1:4" x14ac:dyDescent="0.25">
      <c r="A126" s="80">
        <v>2022</v>
      </c>
      <c r="B126" t="s">
        <v>69</v>
      </c>
      <c r="C126" t="s">
        <v>121</v>
      </c>
      <c r="D126" s="42">
        <v>129.37</v>
      </c>
    </row>
    <row r="127" spans="1:4" x14ac:dyDescent="0.25">
      <c r="A127" s="80">
        <v>2022</v>
      </c>
      <c r="B127" t="s">
        <v>69</v>
      </c>
      <c r="C127" t="s">
        <v>122</v>
      </c>
      <c r="D127" s="42">
        <v>222.08</v>
      </c>
    </row>
    <row r="128" spans="1:4" x14ac:dyDescent="0.25">
      <c r="A128" s="80">
        <v>2022</v>
      </c>
      <c r="B128" t="s">
        <v>69</v>
      </c>
      <c r="C128" t="s">
        <v>118</v>
      </c>
      <c r="D128" s="42">
        <v>211.93</v>
      </c>
    </row>
    <row r="129" spans="1:4" x14ac:dyDescent="0.25">
      <c r="A129" s="81">
        <v>2022</v>
      </c>
      <c r="B129" s="19" t="s">
        <v>69</v>
      </c>
      <c r="C129" s="19" t="s">
        <v>123</v>
      </c>
      <c r="D129" s="43">
        <v>206.03</v>
      </c>
    </row>
    <row r="131" spans="1:4" x14ac:dyDescent="0.25">
      <c r="A131" s="78" t="s">
        <v>96</v>
      </c>
    </row>
    <row r="133" spans="1:4" x14ac:dyDescent="0.25">
      <c r="A133" s="78" t="s">
        <v>190</v>
      </c>
    </row>
    <row r="135" spans="1:4" x14ac:dyDescent="0.25">
      <c r="A135" s="8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1"/>
  <sheetViews>
    <sheetView workbookViewId="0"/>
  </sheetViews>
  <sheetFormatPr defaultColWidth="11.5703125" defaultRowHeight="15" x14ac:dyDescent="0.25"/>
  <cols>
    <col min="1" max="1" width="22.7109375" customWidth="1"/>
    <col min="2" max="2" width="52.7109375" customWidth="1"/>
    <col min="3" max="3" width="21.5703125" customWidth="1"/>
    <col min="4" max="4" width="23.7109375" customWidth="1"/>
  </cols>
  <sheetData>
    <row r="1" spans="1:4" x14ac:dyDescent="0.25">
      <c r="A1" t="s">
        <v>20</v>
      </c>
    </row>
    <row r="3" spans="1:4" x14ac:dyDescent="0.25">
      <c r="A3" s="5" t="s">
        <v>1</v>
      </c>
      <c r="B3" s="4" t="s">
        <v>2</v>
      </c>
      <c r="C3" s="4" t="s">
        <v>3</v>
      </c>
      <c r="D3" s="6" t="s">
        <v>4</v>
      </c>
    </row>
    <row r="4" spans="1:4" x14ac:dyDescent="0.25">
      <c r="A4" s="2" t="s">
        <v>21</v>
      </c>
      <c r="B4" s="11">
        <v>415.65780167299999</v>
      </c>
      <c r="C4" s="34">
        <v>1.38700586154758</v>
      </c>
      <c r="D4" s="12">
        <v>10367.728014555199</v>
      </c>
    </row>
    <row r="5" spans="1:4" x14ac:dyDescent="0.25">
      <c r="A5" s="2" t="s">
        <v>22</v>
      </c>
      <c r="B5" s="11">
        <v>409.93841501548599</v>
      </c>
      <c r="C5" s="34">
        <v>2.2664855759403602</v>
      </c>
      <c r="D5" s="12">
        <v>9609.5358887327493</v>
      </c>
    </row>
    <row r="6" spans="1:4" x14ac:dyDescent="0.25">
      <c r="A6" s="2" t="s">
        <v>23</v>
      </c>
      <c r="B6" s="11">
        <v>332.07178278998299</v>
      </c>
      <c r="C6" s="34">
        <v>1.5004865531142</v>
      </c>
      <c r="D6" s="12">
        <v>8064.7846358835604</v>
      </c>
    </row>
    <row r="7" spans="1:4" x14ac:dyDescent="0.25">
      <c r="A7" s="2" t="s">
        <v>24</v>
      </c>
      <c r="B7" s="11">
        <v>324.52667012113898</v>
      </c>
      <c r="C7" s="34">
        <v>1.1262919142649901</v>
      </c>
      <c r="D7" s="12">
        <v>7972.7131777378099</v>
      </c>
    </row>
    <row r="8" spans="1:4" x14ac:dyDescent="0.25">
      <c r="A8" s="2" t="s">
        <v>25</v>
      </c>
      <c r="B8" s="11">
        <v>309.70480597882602</v>
      </c>
      <c r="C8" s="34">
        <v>0.674726236092833</v>
      </c>
      <c r="D8" s="12">
        <v>7745.2246299382196</v>
      </c>
    </row>
    <row r="9" spans="1:4" x14ac:dyDescent="0.25">
      <c r="A9" s="2" t="s">
        <v>26</v>
      </c>
      <c r="B9" s="11">
        <v>322.58601445703403</v>
      </c>
      <c r="C9" s="34">
        <v>2.23886343957439</v>
      </c>
      <c r="D9" s="12">
        <v>7577.1959418686902</v>
      </c>
    </row>
    <row r="10" spans="1:4" x14ac:dyDescent="0.25">
      <c r="A10" s="2" t="s">
        <v>27</v>
      </c>
      <c r="B10" s="11">
        <v>303.755608025144</v>
      </c>
      <c r="C10" s="34">
        <v>0.83443644602175004</v>
      </c>
      <c r="D10" s="12">
        <v>7418.2541581375899</v>
      </c>
    </row>
    <row r="11" spans="1:4" x14ac:dyDescent="0.25">
      <c r="A11" s="2" t="s">
        <v>28</v>
      </c>
      <c r="B11" s="11">
        <v>307.53467623903498</v>
      </c>
      <c r="C11" s="34">
        <v>1.6271442199002399</v>
      </c>
      <c r="D11" s="12">
        <v>7159.2301829380804</v>
      </c>
    </row>
    <row r="12" spans="1:4" x14ac:dyDescent="0.25">
      <c r="A12" s="2" t="s">
        <v>29</v>
      </c>
      <c r="B12" s="11">
        <v>293.68597325003498</v>
      </c>
      <c r="C12" s="34">
        <v>1.0198204631051599</v>
      </c>
      <c r="D12" s="12">
        <v>6992.9685823666096</v>
      </c>
    </row>
    <row r="13" spans="1:4" x14ac:dyDescent="0.25">
      <c r="A13" s="2" t="s">
        <v>30</v>
      </c>
      <c r="B13" s="11">
        <v>296.87062250012798</v>
      </c>
      <c r="C13" s="34">
        <v>1.8222459169390699</v>
      </c>
      <c r="D13" s="12">
        <v>6963.4267658564404</v>
      </c>
    </row>
    <row r="14" spans="1:4" x14ac:dyDescent="0.25">
      <c r="A14" s="2" t="s">
        <v>31</v>
      </c>
      <c r="B14" s="11">
        <v>294.988970667449</v>
      </c>
      <c r="C14" s="34">
        <v>1.71857787205561</v>
      </c>
      <c r="D14" s="12">
        <v>6955.8202911835097</v>
      </c>
    </row>
    <row r="15" spans="1:4" x14ac:dyDescent="0.25">
      <c r="A15" s="2" t="s">
        <v>32</v>
      </c>
      <c r="B15" s="11">
        <v>284.72948565276403</v>
      </c>
      <c r="C15" s="34">
        <v>1.25247946244472</v>
      </c>
      <c r="D15" s="12">
        <v>6937.97440294638</v>
      </c>
    </row>
    <row r="16" spans="1:4" x14ac:dyDescent="0.25">
      <c r="A16" s="2" t="s">
        <v>33</v>
      </c>
      <c r="B16" s="11">
        <v>289.24736145797101</v>
      </c>
      <c r="C16" s="34">
        <v>1.9851284204627699</v>
      </c>
      <c r="D16" s="12">
        <v>6905.6905034018901</v>
      </c>
    </row>
    <row r="17" spans="1:4" x14ac:dyDescent="0.25">
      <c r="A17" s="2" t="s">
        <v>34</v>
      </c>
      <c r="B17" s="11">
        <v>269.63846067485503</v>
      </c>
      <c r="C17" s="34">
        <v>1.4287207229657499</v>
      </c>
      <c r="D17" s="12">
        <v>6407.1936306031803</v>
      </c>
    </row>
    <row r="18" spans="1:4" x14ac:dyDescent="0.25">
      <c r="A18" s="2" t="s">
        <v>35</v>
      </c>
      <c r="B18" s="11">
        <v>261.48563647060001</v>
      </c>
      <c r="C18" s="34">
        <v>1.2048748999738399</v>
      </c>
      <c r="D18" s="12">
        <v>6145.1007429002202</v>
      </c>
    </row>
    <row r="19" spans="1:4" x14ac:dyDescent="0.25">
      <c r="A19" s="2" t="s">
        <v>36</v>
      </c>
      <c r="B19" s="11">
        <v>246.30259371149899</v>
      </c>
      <c r="C19" s="34">
        <v>1.36226287702509</v>
      </c>
      <c r="D19" s="12">
        <v>5762.2618482426396</v>
      </c>
    </row>
    <row r="20" spans="1:4" x14ac:dyDescent="0.25">
      <c r="A20" s="2" t="s">
        <v>37</v>
      </c>
      <c r="B20" s="11">
        <v>265.51287223860197</v>
      </c>
      <c r="C20" s="34">
        <v>2.6861649519682098</v>
      </c>
      <c r="D20" s="12">
        <v>5728.5267904514003</v>
      </c>
    </row>
    <row r="21" spans="1:4" x14ac:dyDescent="0.25">
      <c r="A21" s="2" t="s">
        <v>38</v>
      </c>
      <c r="B21" s="11">
        <v>230.07649184209001</v>
      </c>
      <c r="C21" s="34">
        <v>0.64766345030143302</v>
      </c>
      <c r="D21" s="12">
        <v>5717.9092414808301</v>
      </c>
    </row>
    <row r="22" spans="1:4" x14ac:dyDescent="0.25">
      <c r="A22" s="2" t="s">
        <v>39</v>
      </c>
      <c r="B22" s="11">
        <v>226.32715917803301</v>
      </c>
      <c r="C22" s="34">
        <v>0.87609332614734403</v>
      </c>
      <c r="D22" s="12">
        <v>5493.7785106354904</v>
      </c>
    </row>
    <row r="23" spans="1:4" x14ac:dyDescent="0.25">
      <c r="A23" s="2" t="s">
        <v>40</v>
      </c>
      <c r="B23" s="11">
        <v>204.466230325184</v>
      </c>
      <c r="C23" s="34">
        <v>0.95751767622214801</v>
      </c>
      <c r="D23" s="12">
        <v>4946.5164556466898</v>
      </c>
    </row>
    <row r="24" spans="1:4" x14ac:dyDescent="0.25">
      <c r="A24" s="2" t="s">
        <v>41</v>
      </c>
      <c r="B24" s="11">
        <v>214.37521504975601</v>
      </c>
      <c r="C24" s="34">
        <v>1.72453008431417</v>
      </c>
      <c r="D24" s="12">
        <v>4884.3056236082302</v>
      </c>
    </row>
    <row r="25" spans="1:4" x14ac:dyDescent="0.25">
      <c r="A25" s="2" t="s">
        <v>42</v>
      </c>
      <c r="B25" s="11">
        <v>210.688848624412</v>
      </c>
      <c r="C25" s="34">
        <v>1.2124848874380301</v>
      </c>
      <c r="D25" s="12">
        <v>4866.2376276325704</v>
      </c>
    </row>
    <row r="26" spans="1:4" x14ac:dyDescent="0.25">
      <c r="A26" s="2" t="s">
        <v>43</v>
      </c>
      <c r="B26" s="11">
        <v>216.49961532859299</v>
      </c>
      <c r="C26" s="34">
        <v>2.43866312383867</v>
      </c>
      <c r="D26" s="12">
        <v>4857.4953219340796</v>
      </c>
    </row>
    <row r="27" spans="1:4" x14ac:dyDescent="0.25">
      <c r="A27" s="2" t="s">
        <v>44</v>
      </c>
      <c r="B27" s="11">
        <v>207.56440603348301</v>
      </c>
      <c r="C27" s="34">
        <v>1.31137036310667</v>
      </c>
      <c r="D27" s="12">
        <v>4751.2273279824503</v>
      </c>
    </row>
    <row r="28" spans="1:4" x14ac:dyDescent="0.25">
      <c r="A28" s="2" t="s">
        <v>45</v>
      </c>
      <c r="B28" s="11">
        <v>187.87499196980301</v>
      </c>
      <c r="C28" s="34">
        <v>1.2988343164148</v>
      </c>
      <c r="D28" s="12">
        <v>4427.5555108891504</v>
      </c>
    </row>
    <row r="29" spans="1:4" x14ac:dyDescent="0.25">
      <c r="A29" s="2" t="s">
        <v>46</v>
      </c>
      <c r="B29" s="11">
        <v>191.372656605911</v>
      </c>
      <c r="C29" s="34">
        <v>1.32224551286764</v>
      </c>
      <c r="D29" s="12">
        <v>4389.0082704977904</v>
      </c>
    </row>
    <row r="30" spans="1:4" x14ac:dyDescent="0.25">
      <c r="A30" s="2" t="s">
        <v>47</v>
      </c>
      <c r="B30" s="11">
        <v>189.39321401280401</v>
      </c>
      <c r="C30" s="34">
        <v>1.4633630944232101</v>
      </c>
      <c r="D30" s="12">
        <v>4250.7120297121301</v>
      </c>
    </row>
    <row r="31" spans="1:4" x14ac:dyDescent="0.25">
      <c r="A31" s="2" t="s">
        <v>48</v>
      </c>
      <c r="B31" s="11">
        <v>175.19438396773501</v>
      </c>
      <c r="C31" s="34">
        <v>0.89108011062379</v>
      </c>
      <c r="D31" s="12">
        <v>4246.2936164063804</v>
      </c>
    </row>
    <row r="32" spans="1:4" x14ac:dyDescent="0.25">
      <c r="A32" s="2" t="s">
        <v>49</v>
      </c>
      <c r="B32" s="11">
        <v>159.18062369114199</v>
      </c>
      <c r="C32" s="34">
        <v>0.74706986101033601</v>
      </c>
      <c r="D32" s="12">
        <v>3760.8792019642201</v>
      </c>
    </row>
    <row r="33" spans="1:4" x14ac:dyDescent="0.25">
      <c r="A33" s="2" t="s">
        <v>50</v>
      </c>
      <c r="B33" s="11">
        <v>152.54908836691899</v>
      </c>
      <c r="C33" s="34">
        <v>0.50036683431269102</v>
      </c>
      <c r="D33" s="12">
        <v>3690.8558286836301</v>
      </c>
    </row>
    <row r="34" spans="1:4" x14ac:dyDescent="0.25">
      <c r="A34" s="2" t="s">
        <v>51</v>
      </c>
      <c r="B34" s="11">
        <v>161.741338426239</v>
      </c>
      <c r="C34" s="34">
        <v>1.33496723289629</v>
      </c>
      <c r="D34" s="12">
        <v>3452.6974316419801</v>
      </c>
    </row>
    <row r="35" spans="1:4" x14ac:dyDescent="0.25">
      <c r="A35" s="2" t="s">
        <v>52</v>
      </c>
      <c r="B35" s="11">
        <v>151.187990393326</v>
      </c>
      <c r="C35" s="34">
        <v>1.1337339403772999</v>
      </c>
      <c r="D35" s="12">
        <v>3320.3992368080499</v>
      </c>
    </row>
    <row r="36" spans="1:4" x14ac:dyDescent="0.25">
      <c r="A36" s="2" t="s">
        <v>53</v>
      </c>
      <c r="B36" s="11">
        <v>156.49107163392901</v>
      </c>
      <c r="C36" s="34">
        <v>1.8413039919912499</v>
      </c>
      <c r="D36" s="12">
        <v>3169.0356902508902</v>
      </c>
    </row>
    <row r="37" spans="1:4" x14ac:dyDescent="0.25">
      <c r="A37" s="2" t="s">
        <v>54</v>
      </c>
      <c r="B37" s="11">
        <v>140.37463514926799</v>
      </c>
      <c r="C37" s="34">
        <v>1.09716576960854</v>
      </c>
      <c r="D37" s="12">
        <v>3072.7929594791199</v>
      </c>
    </row>
    <row r="38" spans="1:4" x14ac:dyDescent="0.25">
      <c r="A38" s="2" t="s">
        <v>55</v>
      </c>
      <c r="B38" s="11">
        <v>179.29792212129701</v>
      </c>
      <c r="C38" s="34">
        <v>3.78856631123127</v>
      </c>
      <c r="D38" s="12">
        <v>2976.82557783836</v>
      </c>
    </row>
    <row r="39" spans="1:4" x14ac:dyDescent="0.25">
      <c r="A39" s="2" t="s">
        <v>56</v>
      </c>
      <c r="B39" s="11">
        <v>132.87661009177401</v>
      </c>
      <c r="C39" s="34">
        <v>0.95701399045881197</v>
      </c>
      <c r="D39" s="12">
        <v>2938.7695618646599</v>
      </c>
    </row>
    <row r="40" spans="1:4" x14ac:dyDescent="0.25">
      <c r="A40" s="2" t="s">
        <v>57</v>
      </c>
      <c r="B40" s="11">
        <v>197.62785662122599</v>
      </c>
      <c r="C40" s="34">
        <v>5.2673629305179999</v>
      </c>
      <c r="D40" s="12">
        <v>2932.8982334618299</v>
      </c>
    </row>
    <row r="41" spans="1:4" x14ac:dyDescent="0.25">
      <c r="A41" s="2" t="s">
        <v>58</v>
      </c>
      <c r="B41" s="11">
        <v>127.511509304933</v>
      </c>
      <c r="C41" s="34">
        <v>0.63603187235399905</v>
      </c>
      <c r="D41" s="12">
        <v>2879.9477469048102</v>
      </c>
    </row>
    <row r="42" spans="1:4" x14ac:dyDescent="0.25">
      <c r="A42" s="2" t="s">
        <v>59</v>
      </c>
      <c r="B42" s="11">
        <v>121.58115552770001</v>
      </c>
      <c r="C42" s="34">
        <v>0.82955661397395697</v>
      </c>
      <c r="D42" s="12">
        <v>2658.7138919600902</v>
      </c>
    </row>
    <row r="43" spans="1:4" x14ac:dyDescent="0.25">
      <c r="A43" s="2" t="s">
        <v>60</v>
      </c>
      <c r="B43" s="11">
        <v>127.43196581975501</v>
      </c>
      <c r="C43" s="34">
        <v>1.3151376758445601</v>
      </c>
      <c r="D43" s="12">
        <v>2647.8563233639102</v>
      </c>
    </row>
    <row r="44" spans="1:4" x14ac:dyDescent="0.25">
      <c r="A44" s="2" t="s">
        <v>61</v>
      </c>
      <c r="B44" s="11">
        <v>120.40883955725999</v>
      </c>
      <c r="C44" s="34">
        <v>1.2175559892484</v>
      </c>
      <c r="D44" s="12">
        <v>2390.7919463335802</v>
      </c>
    </row>
    <row r="45" spans="1:4" x14ac:dyDescent="0.25">
      <c r="A45" s="8" t="s">
        <v>62</v>
      </c>
      <c r="B45" s="13">
        <v>117.079405416325</v>
      </c>
      <c r="C45" s="35">
        <v>2.25476738359971</v>
      </c>
      <c r="D45" s="14">
        <v>1990.94691487011</v>
      </c>
    </row>
    <row r="47" spans="1:4" x14ac:dyDescent="0.25">
      <c r="A47" t="s">
        <v>18</v>
      </c>
    </row>
    <row r="49" spans="1:1" x14ac:dyDescent="0.25">
      <c r="A49" t="s">
        <v>19</v>
      </c>
    </row>
    <row r="51" spans="1:1" x14ac:dyDescent="0.25">
      <c r="A51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5"/>
  <sheetViews>
    <sheetView workbookViewId="0"/>
  </sheetViews>
  <sheetFormatPr defaultColWidth="11.5703125" defaultRowHeight="15" x14ac:dyDescent="0.25"/>
  <cols>
    <col min="1" max="1" width="6.7109375" customWidth="1"/>
    <col min="2" max="2" width="17.7109375" customWidth="1"/>
    <col min="3" max="3" width="18.7109375" customWidth="1"/>
  </cols>
  <sheetData>
    <row r="1" spans="1:3" x14ac:dyDescent="0.25">
      <c r="A1" t="s">
        <v>239</v>
      </c>
    </row>
    <row r="3" spans="1:3" x14ac:dyDescent="0.25">
      <c r="A3" s="5" t="s">
        <v>64</v>
      </c>
      <c r="B3" s="4" t="s">
        <v>72</v>
      </c>
      <c r="C3" s="6" t="s">
        <v>146</v>
      </c>
    </row>
    <row r="4" spans="1:3" x14ac:dyDescent="0.25">
      <c r="A4" s="80">
        <v>2015</v>
      </c>
      <c r="B4" t="s">
        <v>240</v>
      </c>
      <c r="C4" s="72">
        <v>0.45</v>
      </c>
    </row>
    <row r="5" spans="1:3" x14ac:dyDescent="0.25">
      <c r="A5" s="80">
        <v>2015</v>
      </c>
      <c r="B5" t="s">
        <v>241</v>
      </c>
      <c r="C5" s="72">
        <v>0.57999999999999996</v>
      </c>
    </row>
    <row r="6" spans="1:3" x14ac:dyDescent="0.25">
      <c r="A6" s="80">
        <v>2016</v>
      </c>
      <c r="B6" t="s">
        <v>240</v>
      </c>
      <c r="C6" s="72">
        <v>0.49</v>
      </c>
    </row>
    <row r="7" spans="1:3" x14ac:dyDescent="0.25">
      <c r="A7" s="80">
        <v>2016</v>
      </c>
      <c r="B7" t="s">
        <v>241</v>
      </c>
      <c r="C7" s="72">
        <v>0.56000000000000005</v>
      </c>
    </row>
    <row r="8" spans="1:3" x14ac:dyDescent="0.25">
      <c r="A8" s="80">
        <v>2017</v>
      </c>
      <c r="B8" t="s">
        <v>240</v>
      </c>
      <c r="C8" s="72">
        <v>0.51</v>
      </c>
    </row>
    <row r="9" spans="1:3" x14ac:dyDescent="0.25">
      <c r="A9" s="80">
        <v>2017</v>
      </c>
      <c r="B9" t="s">
        <v>241</v>
      </c>
      <c r="C9" s="72">
        <v>0.59</v>
      </c>
    </row>
    <row r="10" spans="1:3" x14ac:dyDescent="0.25">
      <c r="A10" s="80">
        <v>2018</v>
      </c>
      <c r="B10" t="s">
        <v>240</v>
      </c>
      <c r="C10" s="72">
        <v>0.5</v>
      </c>
    </row>
    <row r="11" spans="1:3" x14ac:dyDescent="0.25">
      <c r="A11" s="80">
        <v>2018</v>
      </c>
      <c r="B11" t="s">
        <v>241</v>
      </c>
      <c r="C11" s="72">
        <v>0.59</v>
      </c>
    </row>
    <row r="12" spans="1:3" x14ac:dyDescent="0.25">
      <c r="A12" s="80">
        <v>2019</v>
      </c>
      <c r="B12" t="s">
        <v>240</v>
      </c>
      <c r="C12" s="72">
        <v>0.52</v>
      </c>
    </row>
    <row r="13" spans="1:3" x14ac:dyDescent="0.25">
      <c r="A13" s="80">
        <v>2019</v>
      </c>
      <c r="B13" t="s">
        <v>241</v>
      </c>
      <c r="C13" s="72">
        <v>0.57999999999999996</v>
      </c>
    </row>
    <row r="14" spans="1:3" x14ac:dyDescent="0.25">
      <c r="A14" s="80">
        <v>2020</v>
      </c>
      <c r="B14" t="s">
        <v>240</v>
      </c>
      <c r="C14" s="72">
        <v>0.3</v>
      </c>
    </row>
    <row r="15" spans="1:3" x14ac:dyDescent="0.25">
      <c r="A15" s="80">
        <v>2020</v>
      </c>
      <c r="B15" t="s">
        <v>241</v>
      </c>
      <c r="C15" s="72">
        <v>0.46</v>
      </c>
    </row>
    <row r="16" spans="1:3" x14ac:dyDescent="0.25">
      <c r="A16" s="80">
        <v>2021</v>
      </c>
      <c r="B16" t="s">
        <v>240</v>
      </c>
      <c r="C16" s="72">
        <v>0.62</v>
      </c>
    </row>
    <row r="17" spans="1:3" x14ac:dyDescent="0.25">
      <c r="A17" s="80">
        <v>2021</v>
      </c>
      <c r="B17" t="s">
        <v>241</v>
      </c>
      <c r="C17" s="72">
        <v>0.57999999999999996</v>
      </c>
    </row>
    <row r="18" spans="1:3" x14ac:dyDescent="0.25">
      <c r="A18" s="80">
        <v>2022</v>
      </c>
      <c r="B18" t="s">
        <v>240</v>
      </c>
      <c r="C18" s="72">
        <v>0.61</v>
      </c>
    </row>
    <row r="19" spans="1:3" x14ac:dyDescent="0.25">
      <c r="A19" s="81">
        <v>2022</v>
      </c>
      <c r="B19" s="19" t="s">
        <v>241</v>
      </c>
      <c r="C19" s="73">
        <v>0.62</v>
      </c>
    </row>
    <row r="21" spans="1:3" x14ac:dyDescent="0.25">
      <c r="A21" t="s">
        <v>96</v>
      </c>
    </row>
    <row r="23" spans="1:3" x14ac:dyDescent="0.25">
      <c r="A23" t="s">
        <v>190</v>
      </c>
    </row>
    <row r="25" spans="1:3" x14ac:dyDescent="0.25">
      <c r="A25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>
      <selection activeCell="N26" sqref="N26"/>
    </sheetView>
  </sheetViews>
  <sheetFormatPr defaultColWidth="11.5703125" defaultRowHeight="15" x14ac:dyDescent="0.25"/>
  <cols>
    <col min="1" max="1" width="6.7109375" customWidth="1"/>
    <col min="2" max="2" width="20.7109375" customWidth="1"/>
    <col min="3" max="3" width="26.7109375" customWidth="1"/>
  </cols>
  <sheetData>
    <row r="1" spans="1:3" x14ac:dyDescent="0.25">
      <c r="A1" t="s">
        <v>334</v>
      </c>
    </row>
    <row r="3" spans="1:3" x14ac:dyDescent="0.25">
      <c r="A3" s="5" t="s">
        <v>64</v>
      </c>
      <c r="B3" s="4" t="s">
        <v>187</v>
      </c>
      <c r="C3" s="6" t="s">
        <v>242</v>
      </c>
    </row>
    <row r="4" spans="1:3" x14ac:dyDescent="0.25">
      <c r="A4" s="80">
        <v>2014</v>
      </c>
      <c r="B4" s="44">
        <v>812.38</v>
      </c>
      <c r="C4" s="45">
        <v>158.46</v>
      </c>
    </row>
    <row r="5" spans="1:3" x14ac:dyDescent="0.25">
      <c r="A5" s="80">
        <v>2015</v>
      </c>
      <c r="B5" s="44">
        <v>837.51</v>
      </c>
      <c r="C5" s="45">
        <v>168.38</v>
      </c>
    </row>
    <row r="6" spans="1:3" x14ac:dyDescent="0.25">
      <c r="A6" s="80">
        <v>2016</v>
      </c>
      <c r="B6" s="44">
        <v>832.86</v>
      </c>
      <c r="C6" s="45">
        <v>162.38999999999999</v>
      </c>
    </row>
    <row r="7" spans="1:3" x14ac:dyDescent="0.25">
      <c r="A7" s="80">
        <v>2017</v>
      </c>
      <c r="B7" s="44">
        <v>855.86</v>
      </c>
      <c r="C7" s="45">
        <v>160.35</v>
      </c>
    </row>
    <row r="8" spans="1:3" x14ac:dyDescent="0.25">
      <c r="A8" s="80">
        <v>2018</v>
      </c>
      <c r="B8" s="44">
        <v>868.29</v>
      </c>
      <c r="C8" s="45">
        <v>147.63</v>
      </c>
    </row>
    <row r="9" spans="1:3" x14ac:dyDescent="0.25">
      <c r="A9" s="80">
        <v>2019</v>
      </c>
      <c r="B9" s="44">
        <v>892.24</v>
      </c>
      <c r="C9" s="45">
        <v>132.75</v>
      </c>
    </row>
    <row r="10" spans="1:3" x14ac:dyDescent="0.25">
      <c r="A10" s="80">
        <v>2020</v>
      </c>
      <c r="B10" s="44">
        <v>885.72</v>
      </c>
      <c r="C10" s="45">
        <v>129.01</v>
      </c>
    </row>
    <row r="11" spans="1:3" x14ac:dyDescent="0.25">
      <c r="A11" s="80">
        <v>2021</v>
      </c>
      <c r="B11" s="44">
        <v>890.77</v>
      </c>
      <c r="C11" s="45">
        <v>149.13999999999999</v>
      </c>
    </row>
    <row r="12" spans="1:3" x14ac:dyDescent="0.25">
      <c r="A12" s="81">
        <v>2022</v>
      </c>
      <c r="B12" s="46">
        <v>914.86</v>
      </c>
      <c r="C12" s="47">
        <v>144.31</v>
      </c>
    </row>
    <row r="14" spans="1:3" x14ac:dyDescent="0.25">
      <c r="A14" t="s">
        <v>96</v>
      </c>
    </row>
    <row r="20" spans="1:1" x14ac:dyDescent="0.25">
      <c r="A20" t="s">
        <v>190</v>
      </c>
    </row>
    <row r="22" spans="1:1" x14ac:dyDescent="0.25">
      <c r="A22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2"/>
  <sheetViews>
    <sheetView workbookViewId="0"/>
  </sheetViews>
  <sheetFormatPr defaultColWidth="11.5703125" defaultRowHeight="15" x14ac:dyDescent="0.25"/>
  <cols>
    <col min="1" max="1" width="6.7109375" customWidth="1"/>
    <col min="2" max="2" width="20.7109375" customWidth="1"/>
    <col min="3" max="3" width="26.7109375" customWidth="1"/>
  </cols>
  <sheetData>
    <row r="1" spans="1:3" x14ac:dyDescent="0.25">
      <c r="A1" t="s">
        <v>243</v>
      </c>
    </row>
    <row r="3" spans="1:3" x14ac:dyDescent="0.25">
      <c r="A3" s="5" t="s">
        <v>64</v>
      </c>
      <c r="B3" s="4" t="s">
        <v>187</v>
      </c>
      <c r="C3" s="6" t="s">
        <v>242</v>
      </c>
    </row>
    <row r="4" spans="1:3" x14ac:dyDescent="0.25">
      <c r="A4" s="80">
        <v>2014</v>
      </c>
      <c r="B4" s="48">
        <v>333.55</v>
      </c>
      <c r="C4" s="49">
        <v>65.06</v>
      </c>
    </row>
    <row r="5" spans="1:3" x14ac:dyDescent="0.25">
      <c r="A5" s="80">
        <v>2015</v>
      </c>
      <c r="B5" s="48">
        <v>333.25</v>
      </c>
      <c r="C5" s="49">
        <v>67</v>
      </c>
    </row>
    <row r="6" spans="1:3" x14ac:dyDescent="0.25">
      <c r="A6" s="80">
        <v>2016</v>
      </c>
      <c r="B6" s="48">
        <v>323.91000000000003</v>
      </c>
      <c r="C6" s="49">
        <v>63.15</v>
      </c>
    </row>
    <row r="7" spans="1:3" x14ac:dyDescent="0.25">
      <c r="A7" s="80">
        <v>2017</v>
      </c>
      <c r="B7" s="48">
        <v>319.87</v>
      </c>
      <c r="C7" s="49">
        <v>59.93</v>
      </c>
    </row>
    <row r="8" spans="1:3" x14ac:dyDescent="0.25">
      <c r="A8" s="80">
        <v>2018</v>
      </c>
      <c r="B8" s="48">
        <v>320.62</v>
      </c>
      <c r="C8" s="49">
        <v>54.51</v>
      </c>
    </row>
    <row r="9" spans="1:3" x14ac:dyDescent="0.25">
      <c r="A9" s="80">
        <v>2019</v>
      </c>
      <c r="B9" s="48">
        <v>327.97</v>
      </c>
      <c r="C9" s="49">
        <v>48.8</v>
      </c>
    </row>
    <row r="10" spans="1:3" x14ac:dyDescent="0.25">
      <c r="A10" s="80">
        <v>2020</v>
      </c>
      <c r="B10" s="48">
        <v>388.42</v>
      </c>
      <c r="C10" s="49">
        <v>56.57</v>
      </c>
    </row>
    <row r="11" spans="1:3" x14ac:dyDescent="0.25">
      <c r="A11" s="80">
        <v>2021</v>
      </c>
      <c r="B11" s="48">
        <v>331.89</v>
      </c>
      <c r="C11" s="49">
        <v>55.57</v>
      </c>
    </row>
    <row r="12" spans="1:3" x14ac:dyDescent="0.25">
      <c r="A12" s="81">
        <v>2022</v>
      </c>
      <c r="B12" s="50">
        <v>317.16000000000003</v>
      </c>
      <c r="C12" s="51">
        <v>50.03</v>
      </c>
    </row>
    <row r="14" spans="1:3" x14ac:dyDescent="0.25">
      <c r="A14" t="s">
        <v>96</v>
      </c>
    </row>
    <row r="20" spans="1:1" x14ac:dyDescent="0.25">
      <c r="A20" t="s">
        <v>190</v>
      </c>
    </row>
    <row r="22" spans="1:1" x14ac:dyDescent="0.25">
      <c r="A22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/>
  </sheetViews>
  <sheetFormatPr defaultColWidth="11.5703125" defaultRowHeight="15" x14ac:dyDescent="0.25"/>
  <cols>
    <col min="1" max="1" width="6.7109375" customWidth="1"/>
    <col min="2" max="2" width="20.7109375" customWidth="1"/>
    <col min="3" max="3" width="26.7109375" customWidth="1"/>
    <col min="4" max="4" width="17.7109375" customWidth="1"/>
    <col min="5" max="5" width="12.7109375" customWidth="1"/>
  </cols>
  <sheetData>
    <row r="1" spans="1:5" x14ac:dyDescent="0.25">
      <c r="A1" t="s">
        <v>244</v>
      </c>
    </row>
    <row r="3" spans="1:5" x14ac:dyDescent="0.25">
      <c r="A3" s="5" t="s">
        <v>64</v>
      </c>
      <c r="B3" s="4" t="s">
        <v>187</v>
      </c>
      <c r="C3" s="4" t="s">
        <v>242</v>
      </c>
      <c r="D3" s="4" t="s">
        <v>245</v>
      </c>
      <c r="E3" s="6" t="s">
        <v>246</v>
      </c>
    </row>
    <row r="4" spans="1:5" x14ac:dyDescent="0.25">
      <c r="A4" s="80">
        <v>2014</v>
      </c>
      <c r="B4" s="52">
        <v>812.38</v>
      </c>
      <c r="C4" s="52">
        <v>158.46</v>
      </c>
      <c r="D4" s="34">
        <v>16.559999999999999</v>
      </c>
      <c r="E4" s="72">
        <v>492.46</v>
      </c>
    </row>
    <row r="5" spans="1:5" x14ac:dyDescent="0.25">
      <c r="A5" s="80">
        <v>2015</v>
      </c>
      <c r="B5" s="52">
        <v>837.51</v>
      </c>
      <c r="C5" s="52">
        <v>168.38</v>
      </c>
      <c r="D5" s="34">
        <v>16.79</v>
      </c>
      <c r="E5" s="72">
        <v>513.39</v>
      </c>
    </row>
    <row r="6" spans="1:5" x14ac:dyDescent="0.25">
      <c r="A6" s="80">
        <v>2016</v>
      </c>
      <c r="B6" s="52">
        <v>832.86</v>
      </c>
      <c r="C6" s="52">
        <v>162.38999999999999</v>
      </c>
      <c r="D6" s="34">
        <v>16.82</v>
      </c>
      <c r="E6" s="72">
        <v>516.78</v>
      </c>
    </row>
    <row r="7" spans="1:5" x14ac:dyDescent="0.25">
      <c r="A7" s="80">
        <v>2017</v>
      </c>
      <c r="B7" s="52">
        <v>855.86</v>
      </c>
      <c r="C7" s="52">
        <v>160.35</v>
      </c>
      <c r="D7" s="34">
        <v>17.22</v>
      </c>
      <c r="E7" s="72">
        <v>524.29</v>
      </c>
    </row>
    <row r="8" spans="1:5" x14ac:dyDescent="0.25">
      <c r="A8" s="80">
        <v>2018</v>
      </c>
      <c r="B8" s="52">
        <v>868.29</v>
      </c>
      <c r="C8" s="52">
        <v>147.63</v>
      </c>
      <c r="D8" s="34">
        <v>17.100000000000001</v>
      </c>
      <c r="E8" s="72">
        <v>518.1</v>
      </c>
    </row>
    <row r="9" spans="1:5" x14ac:dyDescent="0.25">
      <c r="A9" s="80">
        <v>2019</v>
      </c>
      <c r="B9" s="52">
        <v>892.24</v>
      </c>
      <c r="C9" s="52">
        <v>132.75</v>
      </c>
      <c r="D9" s="34">
        <v>16.87</v>
      </c>
      <c r="E9" s="72">
        <v>512.91999999999996</v>
      </c>
    </row>
    <row r="10" spans="1:5" x14ac:dyDescent="0.25">
      <c r="A10" s="80">
        <v>2020</v>
      </c>
      <c r="B10" s="52">
        <v>885.72</v>
      </c>
      <c r="C10" s="52">
        <v>129.01</v>
      </c>
      <c r="D10" s="34">
        <v>16.12</v>
      </c>
      <c r="E10" s="72">
        <v>514.72</v>
      </c>
    </row>
    <row r="11" spans="1:5" x14ac:dyDescent="0.25">
      <c r="A11" s="80">
        <v>2021</v>
      </c>
      <c r="B11" s="52">
        <v>890.77</v>
      </c>
      <c r="C11" s="52">
        <v>149.13999999999999</v>
      </c>
      <c r="D11" s="34">
        <v>16.43</v>
      </c>
      <c r="E11" s="72">
        <v>500.8</v>
      </c>
    </row>
    <row r="12" spans="1:5" x14ac:dyDescent="0.25">
      <c r="A12" s="81">
        <v>2022</v>
      </c>
      <c r="B12" s="53">
        <v>914.86</v>
      </c>
      <c r="C12" s="53">
        <v>144.31</v>
      </c>
      <c r="D12" s="35">
        <v>16.43</v>
      </c>
      <c r="E12" s="73">
        <v>494.41</v>
      </c>
    </row>
    <row r="14" spans="1:5" x14ac:dyDescent="0.25">
      <c r="A14" t="s">
        <v>96</v>
      </c>
    </row>
    <row r="16" spans="1:5" x14ac:dyDescent="0.25">
      <c r="A16" t="s">
        <v>190</v>
      </c>
    </row>
    <row r="18" spans="1:1" x14ac:dyDescent="0.25">
      <c r="A18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workbookViewId="0"/>
  </sheetViews>
  <sheetFormatPr defaultColWidth="11.5703125" defaultRowHeight="15" x14ac:dyDescent="0.25"/>
  <cols>
    <col min="1" max="1" width="6.7109375" style="78" customWidth="1"/>
    <col min="2" max="2" width="54.7109375" customWidth="1"/>
    <col min="3" max="3" width="19.7109375" customWidth="1"/>
  </cols>
  <sheetData>
    <row r="1" spans="1:3" x14ac:dyDescent="0.25">
      <c r="A1" s="78" t="s">
        <v>247</v>
      </c>
    </row>
    <row r="3" spans="1:3" x14ac:dyDescent="0.25">
      <c r="A3" s="79" t="s">
        <v>64</v>
      </c>
      <c r="B3" s="4" t="s">
        <v>248</v>
      </c>
      <c r="C3" s="6" t="s">
        <v>249</v>
      </c>
    </row>
    <row r="4" spans="1:3" x14ac:dyDescent="0.25">
      <c r="A4" s="80">
        <v>2014</v>
      </c>
      <c r="B4" t="s">
        <v>250</v>
      </c>
      <c r="C4" s="54">
        <v>0</v>
      </c>
    </row>
    <row r="5" spans="1:3" x14ac:dyDescent="0.25">
      <c r="A5" s="80">
        <v>2014</v>
      </c>
      <c r="B5" t="s">
        <v>251</v>
      </c>
      <c r="C5" s="54">
        <v>0</v>
      </c>
    </row>
    <row r="6" spans="1:3" x14ac:dyDescent="0.25">
      <c r="A6" s="80">
        <v>2014</v>
      </c>
      <c r="B6" t="s">
        <v>252</v>
      </c>
      <c r="C6" s="54">
        <v>0</v>
      </c>
    </row>
    <row r="7" spans="1:3" x14ac:dyDescent="0.25">
      <c r="A7" s="80">
        <v>2014</v>
      </c>
      <c r="B7" t="s">
        <v>253</v>
      </c>
      <c r="C7" s="54">
        <v>0</v>
      </c>
    </row>
    <row r="8" spans="1:3" x14ac:dyDescent="0.25">
      <c r="A8" s="80">
        <v>2014</v>
      </c>
      <c r="B8" t="s">
        <v>254</v>
      </c>
      <c r="C8" s="54">
        <v>0</v>
      </c>
    </row>
    <row r="9" spans="1:3" x14ac:dyDescent="0.25">
      <c r="A9" s="80">
        <v>2014</v>
      </c>
      <c r="B9" t="s">
        <v>255</v>
      </c>
      <c r="C9" s="54">
        <v>0</v>
      </c>
    </row>
    <row r="10" spans="1:3" x14ac:dyDescent="0.25">
      <c r="A10" s="80">
        <v>2014</v>
      </c>
      <c r="B10" t="s">
        <v>256</v>
      </c>
      <c r="C10" s="54">
        <v>0</v>
      </c>
    </row>
    <row r="11" spans="1:3" x14ac:dyDescent="0.25">
      <c r="A11" s="80">
        <v>2015</v>
      </c>
      <c r="B11" t="s">
        <v>252</v>
      </c>
      <c r="C11" s="54">
        <v>2.4683650809391101E-2</v>
      </c>
    </row>
    <row r="12" spans="1:3" x14ac:dyDescent="0.25">
      <c r="A12" s="80">
        <v>2015</v>
      </c>
      <c r="B12" t="s">
        <v>255</v>
      </c>
      <c r="C12" s="54">
        <v>3.7667635061772002E-2</v>
      </c>
    </row>
    <row r="13" spans="1:3" x14ac:dyDescent="0.25">
      <c r="A13" s="80">
        <v>2015</v>
      </c>
      <c r="B13" t="s">
        <v>251</v>
      </c>
      <c r="C13" s="54">
        <v>5.0980097556426497E-2</v>
      </c>
    </row>
    <row r="14" spans="1:3" x14ac:dyDescent="0.25">
      <c r="A14" s="80">
        <v>2015</v>
      </c>
      <c r="B14" t="s">
        <v>254</v>
      </c>
      <c r="C14" s="54">
        <v>-2.0373736961080701E-2</v>
      </c>
    </row>
    <row r="15" spans="1:3" x14ac:dyDescent="0.25">
      <c r="A15" s="80">
        <v>2015</v>
      </c>
      <c r="B15" t="s">
        <v>256</v>
      </c>
      <c r="C15" s="54">
        <v>5.54082600869195E-2</v>
      </c>
    </row>
    <row r="16" spans="1:3" x14ac:dyDescent="0.25">
      <c r="A16" s="80">
        <v>2015</v>
      </c>
      <c r="B16" t="s">
        <v>253</v>
      </c>
      <c r="C16" s="54">
        <v>-5.1996426207249001E-2</v>
      </c>
    </row>
    <row r="17" spans="1:3" x14ac:dyDescent="0.25">
      <c r="A17" s="80">
        <v>2015</v>
      </c>
      <c r="B17" t="s">
        <v>250</v>
      </c>
      <c r="C17" s="54">
        <v>5.7678406561553902E-2</v>
      </c>
    </row>
    <row r="18" spans="1:3" x14ac:dyDescent="0.25">
      <c r="A18" s="80">
        <v>2016</v>
      </c>
      <c r="B18" t="s">
        <v>255</v>
      </c>
      <c r="C18" s="54">
        <v>2.3289902280130299E-2</v>
      </c>
    </row>
    <row r="19" spans="1:3" x14ac:dyDescent="0.25">
      <c r="A19" s="80">
        <v>2016</v>
      </c>
      <c r="B19" t="s">
        <v>256</v>
      </c>
      <c r="C19" s="54">
        <v>0.109020339790472</v>
      </c>
    </row>
    <row r="20" spans="1:3" x14ac:dyDescent="0.25">
      <c r="A20" s="80">
        <v>2016</v>
      </c>
      <c r="B20" t="s">
        <v>251</v>
      </c>
      <c r="C20" s="54">
        <v>1.9487971235619701E-2</v>
      </c>
    </row>
    <row r="21" spans="1:3" x14ac:dyDescent="0.25">
      <c r="A21" s="80">
        <v>2016</v>
      </c>
      <c r="B21" t="s">
        <v>254</v>
      </c>
      <c r="C21" s="54">
        <v>-6.9344581528992005E-2</v>
      </c>
    </row>
    <row r="22" spans="1:3" x14ac:dyDescent="0.25">
      <c r="A22" s="80">
        <v>2016</v>
      </c>
      <c r="B22" t="s">
        <v>252</v>
      </c>
      <c r="C22" s="54">
        <v>5.4167755971644901E-2</v>
      </c>
    </row>
    <row r="23" spans="1:3" x14ac:dyDescent="0.25">
      <c r="A23" s="80">
        <v>2016</v>
      </c>
      <c r="B23" t="s">
        <v>250</v>
      </c>
      <c r="C23" s="54">
        <v>0.124832704708602</v>
      </c>
    </row>
    <row r="24" spans="1:3" x14ac:dyDescent="0.25">
      <c r="A24" s="80">
        <v>2016</v>
      </c>
      <c r="B24" t="s">
        <v>253</v>
      </c>
      <c r="C24" s="54">
        <v>-6.6075645279897705E-2</v>
      </c>
    </row>
    <row r="25" spans="1:3" x14ac:dyDescent="0.25">
      <c r="A25" s="80">
        <v>2017</v>
      </c>
      <c r="B25" t="s">
        <v>250</v>
      </c>
      <c r="C25" s="54">
        <v>0.21602384718335599</v>
      </c>
    </row>
    <row r="26" spans="1:3" x14ac:dyDescent="0.25">
      <c r="A26" s="80">
        <v>2017</v>
      </c>
      <c r="B26" t="s">
        <v>255</v>
      </c>
      <c r="C26" s="54">
        <v>6.0788801831147099E-2</v>
      </c>
    </row>
    <row r="27" spans="1:3" x14ac:dyDescent="0.25">
      <c r="A27" s="80">
        <v>2017</v>
      </c>
      <c r="B27" t="s">
        <v>251</v>
      </c>
      <c r="C27" s="54">
        <v>7.3050749547318699E-3</v>
      </c>
    </row>
    <row r="28" spans="1:3" x14ac:dyDescent="0.25">
      <c r="A28" s="80">
        <v>2017</v>
      </c>
      <c r="B28" t="s">
        <v>253</v>
      </c>
      <c r="C28" s="54">
        <v>-6.5159613883591996E-2</v>
      </c>
    </row>
    <row r="29" spans="1:3" x14ac:dyDescent="0.25">
      <c r="A29" s="80">
        <v>2017</v>
      </c>
      <c r="B29" t="s">
        <v>252</v>
      </c>
      <c r="C29" s="54">
        <v>9.9948614854814294E-2</v>
      </c>
    </row>
    <row r="30" spans="1:3" x14ac:dyDescent="0.25">
      <c r="A30" s="80">
        <v>2017</v>
      </c>
      <c r="B30" t="s">
        <v>254</v>
      </c>
      <c r="C30" s="54">
        <v>-0.118201378108233</v>
      </c>
    </row>
    <row r="31" spans="1:3" x14ac:dyDescent="0.25">
      <c r="A31" s="80">
        <v>2017</v>
      </c>
      <c r="B31" t="s">
        <v>256</v>
      </c>
      <c r="C31" s="54">
        <v>0.31218005536921301</v>
      </c>
    </row>
    <row r="32" spans="1:3" x14ac:dyDescent="0.25">
      <c r="A32" s="80">
        <v>2018</v>
      </c>
      <c r="B32" t="s">
        <v>256</v>
      </c>
      <c r="C32" s="54">
        <v>0.312527577225995</v>
      </c>
    </row>
    <row r="33" spans="1:3" x14ac:dyDescent="0.25">
      <c r="A33" s="80">
        <v>2018</v>
      </c>
      <c r="B33" t="s">
        <v>252</v>
      </c>
      <c r="C33" s="54">
        <v>0.106939699081378</v>
      </c>
    </row>
    <row r="34" spans="1:3" x14ac:dyDescent="0.25">
      <c r="A34" s="80">
        <v>2018</v>
      </c>
      <c r="B34" t="s">
        <v>254</v>
      </c>
      <c r="C34" s="54">
        <v>-0.209931707383501</v>
      </c>
    </row>
    <row r="35" spans="1:3" x14ac:dyDescent="0.25">
      <c r="A35" s="80">
        <v>2018</v>
      </c>
      <c r="B35" t="s">
        <v>250</v>
      </c>
      <c r="C35" s="54">
        <v>0.31829584248835202</v>
      </c>
    </row>
    <row r="36" spans="1:3" x14ac:dyDescent="0.25">
      <c r="A36" s="80">
        <v>2018</v>
      </c>
      <c r="B36" t="s">
        <v>251</v>
      </c>
      <c r="C36" s="54">
        <v>-8.4630070486202396E-3</v>
      </c>
    </row>
    <row r="37" spans="1:3" x14ac:dyDescent="0.25">
      <c r="A37" s="80">
        <v>2018</v>
      </c>
      <c r="B37" t="s">
        <v>255</v>
      </c>
      <c r="C37" s="54">
        <v>5.3740059277518598E-2</v>
      </c>
    </row>
    <row r="38" spans="1:3" x14ac:dyDescent="0.25">
      <c r="A38" s="80">
        <v>2018</v>
      </c>
      <c r="B38" t="s">
        <v>253</v>
      </c>
      <c r="C38" s="54">
        <v>-0.13220069132847101</v>
      </c>
    </row>
    <row r="39" spans="1:3" x14ac:dyDescent="0.25">
      <c r="A39" s="80">
        <v>2019</v>
      </c>
      <c r="B39" t="s">
        <v>252</v>
      </c>
      <c r="C39" s="54">
        <v>0.114374017747408</v>
      </c>
    </row>
    <row r="40" spans="1:3" x14ac:dyDescent="0.25">
      <c r="A40" s="80">
        <v>2019</v>
      </c>
      <c r="B40" t="s">
        <v>255</v>
      </c>
      <c r="C40" s="54">
        <v>-1.37732194735453E-2</v>
      </c>
    </row>
    <row r="41" spans="1:3" x14ac:dyDescent="0.25">
      <c r="A41" s="80">
        <v>2019</v>
      </c>
      <c r="B41" t="s">
        <v>250</v>
      </c>
      <c r="C41" s="54">
        <v>0.40411564309383602</v>
      </c>
    </row>
    <row r="42" spans="1:3" x14ac:dyDescent="0.25">
      <c r="A42" s="80">
        <v>2019</v>
      </c>
      <c r="B42" t="s">
        <v>253</v>
      </c>
      <c r="C42" s="54">
        <v>-0.17021670000042299</v>
      </c>
    </row>
    <row r="43" spans="1:3" x14ac:dyDescent="0.25">
      <c r="A43" s="80">
        <v>2019</v>
      </c>
      <c r="B43" t="s">
        <v>254</v>
      </c>
      <c r="C43" s="54">
        <v>-0.28588596562899998</v>
      </c>
    </row>
    <row r="44" spans="1:3" x14ac:dyDescent="0.25">
      <c r="A44" s="80">
        <v>2019</v>
      </c>
      <c r="B44" t="s">
        <v>251</v>
      </c>
      <c r="C44" s="54">
        <v>-5.1332399043605099E-2</v>
      </c>
    </row>
    <row r="45" spans="1:3" x14ac:dyDescent="0.25">
      <c r="A45" s="80">
        <v>2019</v>
      </c>
      <c r="B45" t="s">
        <v>256</v>
      </c>
      <c r="C45" s="54">
        <v>0.29070008082811699</v>
      </c>
    </row>
    <row r="46" spans="1:3" x14ac:dyDescent="0.25">
      <c r="A46" s="80">
        <v>2020</v>
      </c>
      <c r="B46" t="s">
        <v>256</v>
      </c>
      <c r="C46" s="54">
        <v>0.14513527971604701</v>
      </c>
    </row>
    <row r="47" spans="1:3" x14ac:dyDescent="0.25">
      <c r="A47" s="80">
        <v>2020</v>
      </c>
      <c r="B47" t="s">
        <v>252</v>
      </c>
      <c r="C47" s="54">
        <v>-0.15369867871062301</v>
      </c>
    </row>
    <row r="48" spans="1:3" x14ac:dyDescent="0.25">
      <c r="A48" s="80">
        <v>2020</v>
      </c>
      <c r="B48" t="s">
        <v>251</v>
      </c>
      <c r="C48" s="54">
        <v>-0.20400069424116599</v>
      </c>
    </row>
    <row r="49" spans="1:3" x14ac:dyDescent="0.25">
      <c r="A49" s="80">
        <v>2020</v>
      </c>
      <c r="B49" t="s">
        <v>250</v>
      </c>
      <c r="C49" s="54">
        <v>0.36622818004194002</v>
      </c>
    </row>
    <row r="50" spans="1:3" x14ac:dyDescent="0.25">
      <c r="A50" s="80">
        <v>2020</v>
      </c>
      <c r="B50" t="s">
        <v>254</v>
      </c>
      <c r="C50" s="54">
        <v>-0.38209650842933801</v>
      </c>
    </row>
    <row r="51" spans="1:3" x14ac:dyDescent="0.25">
      <c r="A51" s="80">
        <v>2020</v>
      </c>
      <c r="B51" t="s">
        <v>255</v>
      </c>
      <c r="C51" s="54">
        <v>-0.162699181265957</v>
      </c>
    </row>
    <row r="52" spans="1:3" x14ac:dyDescent="0.25">
      <c r="A52" s="80">
        <v>2020</v>
      </c>
      <c r="B52" t="s">
        <v>253</v>
      </c>
      <c r="C52" s="54">
        <v>-0.36754736475128102</v>
      </c>
    </row>
    <row r="53" spans="1:3" x14ac:dyDescent="0.25">
      <c r="A53" s="80">
        <v>2021</v>
      </c>
      <c r="B53" t="s">
        <v>254</v>
      </c>
      <c r="C53" s="54">
        <v>-0.43375343846174802</v>
      </c>
    </row>
    <row r="54" spans="1:3" x14ac:dyDescent="0.25">
      <c r="A54" s="80">
        <v>2021</v>
      </c>
      <c r="B54" t="s">
        <v>253</v>
      </c>
      <c r="C54" s="54">
        <v>-0.30580628406006599</v>
      </c>
    </row>
    <row r="55" spans="1:3" x14ac:dyDescent="0.25">
      <c r="A55" s="80">
        <v>2021</v>
      </c>
      <c r="B55" t="s">
        <v>255</v>
      </c>
      <c r="C55" s="54">
        <v>-0.136812219385509</v>
      </c>
    </row>
    <row r="56" spans="1:3" x14ac:dyDescent="0.25">
      <c r="A56" s="80">
        <v>2021</v>
      </c>
      <c r="B56" t="s">
        <v>251</v>
      </c>
      <c r="C56" s="54">
        <v>-0.18950711467672501</v>
      </c>
    </row>
    <row r="57" spans="1:3" x14ac:dyDescent="0.25">
      <c r="A57" s="80">
        <v>2021</v>
      </c>
      <c r="B57" t="s">
        <v>250</v>
      </c>
      <c r="C57" s="54">
        <v>0.464272167073424</v>
      </c>
    </row>
    <row r="58" spans="1:3" x14ac:dyDescent="0.25">
      <c r="A58" s="80">
        <v>2021</v>
      </c>
      <c r="B58" t="s">
        <v>252</v>
      </c>
      <c r="C58" s="54">
        <v>0.126479576658523</v>
      </c>
    </row>
    <row r="59" spans="1:3" x14ac:dyDescent="0.25">
      <c r="A59" s="80">
        <v>2021</v>
      </c>
      <c r="B59" t="s">
        <v>256</v>
      </c>
      <c r="C59" s="54">
        <v>0.24295682529022</v>
      </c>
    </row>
    <row r="60" spans="1:3" x14ac:dyDescent="0.25">
      <c r="A60" s="80">
        <v>2022</v>
      </c>
      <c r="B60" t="s">
        <v>256</v>
      </c>
      <c r="C60" s="54">
        <v>0.40420306209708001</v>
      </c>
    </row>
    <row r="61" spans="1:3" x14ac:dyDescent="0.25">
      <c r="A61" s="80">
        <v>2022</v>
      </c>
      <c r="B61" t="s">
        <v>252</v>
      </c>
      <c r="C61" s="54">
        <v>0.29123733025623499</v>
      </c>
    </row>
    <row r="62" spans="1:3" x14ac:dyDescent="0.25">
      <c r="A62" s="80">
        <v>2022</v>
      </c>
      <c r="B62" t="s">
        <v>255</v>
      </c>
      <c r="C62" s="54">
        <v>-0.20222143968072301</v>
      </c>
    </row>
    <row r="63" spans="1:3" x14ac:dyDescent="0.25">
      <c r="A63" s="80">
        <v>2022</v>
      </c>
      <c r="B63" t="s">
        <v>251</v>
      </c>
      <c r="C63" s="54">
        <v>-0.20724653073700899</v>
      </c>
    </row>
    <row r="64" spans="1:3" x14ac:dyDescent="0.25">
      <c r="A64" s="80">
        <v>2022</v>
      </c>
      <c r="B64" t="s">
        <v>253</v>
      </c>
      <c r="C64" s="54">
        <v>-0.34875390089641201</v>
      </c>
    </row>
    <row r="65" spans="1:3" x14ac:dyDescent="0.25">
      <c r="A65" s="80">
        <v>2022</v>
      </c>
      <c r="B65" t="s">
        <v>254</v>
      </c>
      <c r="C65" s="54">
        <v>-0.48484012855080699</v>
      </c>
    </row>
    <row r="66" spans="1:3" x14ac:dyDescent="0.25">
      <c r="A66" s="81">
        <v>2022</v>
      </c>
      <c r="B66" s="19" t="s">
        <v>250</v>
      </c>
      <c r="C66" s="55">
        <v>0.56662110031991897</v>
      </c>
    </row>
    <row r="68" spans="1:3" x14ac:dyDescent="0.25">
      <c r="A68" s="78" t="s">
        <v>96</v>
      </c>
    </row>
    <row r="70" spans="1:3" x14ac:dyDescent="0.25">
      <c r="A70" s="78" t="s">
        <v>190</v>
      </c>
    </row>
    <row r="72" spans="1:3" x14ac:dyDescent="0.25">
      <c r="A72" s="8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2"/>
  <sheetViews>
    <sheetView workbookViewId="0"/>
  </sheetViews>
  <sheetFormatPr defaultColWidth="11.5703125" defaultRowHeight="15" x14ac:dyDescent="0.25"/>
  <cols>
    <col min="1" max="1" width="6.7109375" style="78" customWidth="1"/>
    <col min="2" max="2" width="54.7109375" customWidth="1"/>
    <col min="3" max="3" width="18.7109375" customWidth="1"/>
  </cols>
  <sheetData>
    <row r="1" spans="1:3" x14ac:dyDescent="0.25">
      <c r="A1" s="78" t="s">
        <v>257</v>
      </c>
    </row>
    <row r="3" spans="1:3" x14ac:dyDescent="0.25">
      <c r="A3" s="79" t="s">
        <v>64</v>
      </c>
      <c r="B3" s="4" t="s">
        <v>248</v>
      </c>
      <c r="C3" s="6" t="s">
        <v>146</v>
      </c>
    </row>
    <row r="4" spans="1:3" x14ac:dyDescent="0.25">
      <c r="A4" s="80">
        <v>2014</v>
      </c>
      <c r="B4" t="s">
        <v>250</v>
      </c>
      <c r="C4" s="56">
        <v>558.89</v>
      </c>
    </row>
    <row r="5" spans="1:3" x14ac:dyDescent="0.25">
      <c r="A5" s="80">
        <v>2014</v>
      </c>
      <c r="B5" t="s">
        <v>251</v>
      </c>
      <c r="C5" s="56">
        <v>386.03</v>
      </c>
    </row>
    <row r="6" spans="1:3" x14ac:dyDescent="0.25">
      <c r="A6" s="80">
        <v>2014</v>
      </c>
      <c r="B6" t="s">
        <v>252</v>
      </c>
      <c r="C6" s="56">
        <v>1331.12</v>
      </c>
    </row>
    <row r="7" spans="1:3" x14ac:dyDescent="0.25">
      <c r="A7" s="80">
        <v>2014</v>
      </c>
      <c r="B7" t="s">
        <v>253</v>
      </c>
      <c r="C7" s="56">
        <v>708.49</v>
      </c>
    </row>
    <row r="8" spans="1:3" x14ac:dyDescent="0.25">
      <c r="A8" s="80">
        <v>2014</v>
      </c>
      <c r="B8" t="s">
        <v>254</v>
      </c>
      <c r="C8" s="56">
        <v>587.47</v>
      </c>
    </row>
    <row r="9" spans="1:3" x14ac:dyDescent="0.25">
      <c r="A9" s="80">
        <v>2014</v>
      </c>
      <c r="B9" t="s">
        <v>255</v>
      </c>
      <c r="C9" s="56">
        <v>681.54</v>
      </c>
    </row>
    <row r="10" spans="1:3" x14ac:dyDescent="0.25">
      <c r="A10" s="80">
        <v>2014</v>
      </c>
      <c r="B10" t="s">
        <v>256</v>
      </c>
      <c r="C10" s="56">
        <v>256.10000000000002</v>
      </c>
    </row>
    <row r="11" spans="1:3" x14ac:dyDescent="0.25">
      <c r="A11" s="80">
        <v>2015</v>
      </c>
      <c r="B11" t="s">
        <v>252</v>
      </c>
      <c r="C11" s="56">
        <v>1363.98</v>
      </c>
    </row>
    <row r="12" spans="1:3" x14ac:dyDescent="0.25">
      <c r="A12" s="80">
        <v>2015</v>
      </c>
      <c r="B12" t="s">
        <v>255</v>
      </c>
      <c r="C12" s="56">
        <v>707.21</v>
      </c>
    </row>
    <row r="13" spans="1:3" x14ac:dyDescent="0.25">
      <c r="A13" s="80">
        <v>2015</v>
      </c>
      <c r="B13" t="s">
        <v>251</v>
      </c>
      <c r="C13" s="56">
        <v>405.71</v>
      </c>
    </row>
    <row r="14" spans="1:3" x14ac:dyDescent="0.25">
      <c r="A14" s="80">
        <v>2015</v>
      </c>
      <c r="B14" t="s">
        <v>254</v>
      </c>
      <c r="C14" s="56">
        <v>575.5</v>
      </c>
    </row>
    <row r="15" spans="1:3" x14ac:dyDescent="0.25">
      <c r="A15" s="80">
        <v>2015</v>
      </c>
      <c r="B15" t="s">
        <v>256</v>
      </c>
      <c r="C15" s="56">
        <v>270.29000000000002</v>
      </c>
    </row>
    <row r="16" spans="1:3" x14ac:dyDescent="0.25">
      <c r="A16" s="80">
        <v>2015</v>
      </c>
      <c r="B16" t="s">
        <v>253</v>
      </c>
      <c r="C16" s="56">
        <v>671.65</v>
      </c>
    </row>
    <row r="17" spans="1:3" x14ac:dyDescent="0.25">
      <c r="A17" s="80">
        <v>2015</v>
      </c>
      <c r="B17" t="s">
        <v>250</v>
      </c>
      <c r="C17" s="56">
        <v>591.13</v>
      </c>
    </row>
    <row r="18" spans="1:3" x14ac:dyDescent="0.25">
      <c r="A18" s="80">
        <v>2016</v>
      </c>
      <c r="B18" t="s">
        <v>255</v>
      </c>
      <c r="C18" s="56">
        <v>697.41</v>
      </c>
    </row>
    <row r="19" spans="1:3" x14ac:dyDescent="0.25">
      <c r="A19" s="80">
        <v>2016</v>
      </c>
      <c r="B19" t="s">
        <v>256</v>
      </c>
      <c r="C19" s="56">
        <v>284.02</v>
      </c>
    </row>
    <row r="20" spans="1:3" x14ac:dyDescent="0.25">
      <c r="A20" s="80">
        <v>2016</v>
      </c>
      <c r="B20" t="s">
        <v>251</v>
      </c>
      <c r="C20" s="56">
        <v>393.56</v>
      </c>
    </row>
    <row r="21" spans="1:3" x14ac:dyDescent="0.25">
      <c r="A21" s="80">
        <v>2016</v>
      </c>
      <c r="B21" t="s">
        <v>254</v>
      </c>
      <c r="C21" s="56">
        <v>546.73</v>
      </c>
    </row>
    <row r="22" spans="1:3" x14ac:dyDescent="0.25">
      <c r="A22" s="80">
        <v>2016</v>
      </c>
      <c r="B22" t="s">
        <v>252</v>
      </c>
      <c r="C22" s="56">
        <v>1403.23</v>
      </c>
    </row>
    <row r="23" spans="1:3" x14ac:dyDescent="0.25">
      <c r="A23" s="80">
        <v>2016</v>
      </c>
      <c r="B23" t="s">
        <v>250</v>
      </c>
      <c r="C23" s="56">
        <v>628.66</v>
      </c>
    </row>
    <row r="24" spans="1:3" x14ac:dyDescent="0.25">
      <c r="A24" s="80">
        <v>2016</v>
      </c>
      <c r="B24" t="s">
        <v>253</v>
      </c>
      <c r="C24" s="56">
        <v>661.68</v>
      </c>
    </row>
    <row r="25" spans="1:3" x14ac:dyDescent="0.25">
      <c r="A25" s="80">
        <v>2017</v>
      </c>
      <c r="B25" t="s">
        <v>250</v>
      </c>
      <c r="C25" s="56">
        <v>679.63</v>
      </c>
    </row>
    <row r="26" spans="1:3" x14ac:dyDescent="0.25">
      <c r="A26" s="80">
        <v>2017</v>
      </c>
      <c r="B26" t="s">
        <v>255</v>
      </c>
      <c r="C26" s="56">
        <v>722.97</v>
      </c>
    </row>
    <row r="27" spans="1:3" x14ac:dyDescent="0.25">
      <c r="A27" s="80">
        <v>2017</v>
      </c>
      <c r="B27" t="s">
        <v>251</v>
      </c>
      <c r="C27" s="56">
        <v>388.85</v>
      </c>
    </row>
    <row r="28" spans="1:3" x14ac:dyDescent="0.25">
      <c r="A28" s="80">
        <v>2017</v>
      </c>
      <c r="B28" t="s">
        <v>253</v>
      </c>
      <c r="C28" s="56">
        <v>662.33</v>
      </c>
    </row>
    <row r="29" spans="1:3" x14ac:dyDescent="0.25">
      <c r="A29" s="80">
        <v>2017</v>
      </c>
      <c r="B29" t="s">
        <v>252</v>
      </c>
      <c r="C29" s="56">
        <v>1464.17</v>
      </c>
    </row>
    <row r="30" spans="1:3" x14ac:dyDescent="0.25">
      <c r="A30" s="80">
        <v>2017</v>
      </c>
      <c r="B30" t="s">
        <v>254</v>
      </c>
      <c r="C30" s="56">
        <v>518.03</v>
      </c>
    </row>
    <row r="31" spans="1:3" x14ac:dyDescent="0.25">
      <c r="A31" s="80">
        <v>2017</v>
      </c>
      <c r="B31" t="s">
        <v>256</v>
      </c>
      <c r="C31" s="56">
        <v>336.05</v>
      </c>
    </row>
    <row r="32" spans="1:3" x14ac:dyDescent="0.25">
      <c r="A32" s="80">
        <v>2018</v>
      </c>
      <c r="B32" t="s">
        <v>256</v>
      </c>
      <c r="C32" s="56">
        <v>336.14</v>
      </c>
    </row>
    <row r="33" spans="1:3" x14ac:dyDescent="0.25">
      <c r="A33" s="80">
        <v>2018</v>
      </c>
      <c r="B33" t="s">
        <v>252</v>
      </c>
      <c r="C33" s="56">
        <v>1473.47</v>
      </c>
    </row>
    <row r="34" spans="1:3" x14ac:dyDescent="0.25">
      <c r="A34" s="80">
        <v>2018</v>
      </c>
      <c r="B34" t="s">
        <v>254</v>
      </c>
      <c r="C34" s="56">
        <v>464.14</v>
      </c>
    </row>
    <row r="35" spans="1:3" x14ac:dyDescent="0.25">
      <c r="A35" s="80">
        <v>2018</v>
      </c>
      <c r="B35" t="s">
        <v>250</v>
      </c>
      <c r="C35" s="56">
        <v>736.78</v>
      </c>
    </row>
    <row r="36" spans="1:3" x14ac:dyDescent="0.25">
      <c r="A36" s="80">
        <v>2018</v>
      </c>
      <c r="B36" t="s">
        <v>251</v>
      </c>
      <c r="C36" s="56">
        <v>382.77</v>
      </c>
    </row>
    <row r="37" spans="1:3" x14ac:dyDescent="0.25">
      <c r="A37" s="80">
        <v>2018</v>
      </c>
      <c r="B37" t="s">
        <v>255</v>
      </c>
      <c r="C37" s="56">
        <v>718.17</v>
      </c>
    </row>
    <row r="38" spans="1:3" x14ac:dyDescent="0.25">
      <c r="A38" s="80">
        <v>2018</v>
      </c>
      <c r="B38" t="s">
        <v>253</v>
      </c>
      <c r="C38" s="56">
        <v>614.83000000000004</v>
      </c>
    </row>
    <row r="39" spans="1:3" x14ac:dyDescent="0.25">
      <c r="A39" s="80">
        <v>2019</v>
      </c>
      <c r="B39" t="s">
        <v>252</v>
      </c>
      <c r="C39" s="56">
        <v>1483.37</v>
      </c>
    </row>
    <row r="40" spans="1:3" x14ac:dyDescent="0.25">
      <c r="A40" s="80">
        <v>2019</v>
      </c>
      <c r="B40" t="s">
        <v>255</v>
      </c>
      <c r="C40" s="56">
        <v>672.15</v>
      </c>
    </row>
    <row r="41" spans="1:3" x14ac:dyDescent="0.25">
      <c r="A41" s="80">
        <v>2019</v>
      </c>
      <c r="B41" t="s">
        <v>250</v>
      </c>
      <c r="C41" s="56">
        <v>784.75</v>
      </c>
    </row>
    <row r="42" spans="1:3" x14ac:dyDescent="0.25">
      <c r="A42" s="80">
        <v>2019</v>
      </c>
      <c r="B42" t="s">
        <v>253</v>
      </c>
      <c r="C42" s="56">
        <v>587.89</v>
      </c>
    </row>
    <row r="43" spans="1:3" x14ac:dyDescent="0.25">
      <c r="A43" s="80">
        <v>2019</v>
      </c>
      <c r="B43" t="s">
        <v>254</v>
      </c>
      <c r="C43" s="56">
        <v>419.52</v>
      </c>
    </row>
    <row r="44" spans="1:3" x14ac:dyDescent="0.25">
      <c r="A44" s="80">
        <v>2019</v>
      </c>
      <c r="B44" t="s">
        <v>251</v>
      </c>
      <c r="C44" s="56">
        <v>366.22</v>
      </c>
    </row>
    <row r="45" spans="1:3" x14ac:dyDescent="0.25">
      <c r="A45" s="80">
        <v>2019</v>
      </c>
      <c r="B45" t="s">
        <v>256</v>
      </c>
      <c r="C45" s="56">
        <v>330.55</v>
      </c>
    </row>
    <row r="46" spans="1:3" x14ac:dyDescent="0.25">
      <c r="A46" s="80">
        <v>2020</v>
      </c>
      <c r="B46" t="s">
        <v>256</v>
      </c>
      <c r="C46" s="56">
        <v>293.27</v>
      </c>
    </row>
    <row r="47" spans="1:3" x14ac:dyDescent="0.25">
      <c r="A47" s="80">
        <v>2020</v>
      </c>
      <c r="B47" t="s">
        <v>252</v>
      </c>
      <c r="C47" s="56">
        <v>1126.53</v>
      </c>
    </row>
    <row r="48" spans="1:3" x14ac:dyDescent="0.25">
      <c r="A48" s="80">
        <v>2020</v>
      </c>
      <c r="B48" t="s">
        <v>251</v>
      </c>
      <c r="C48" s="56">
        <v>307.27999999999997</v>
      </c>
    </row>
    <row r="49" spans="1:3" x14ac:dyDescent="0.25">
      <c r="A49" s="80">
        <v>2020</v>
      </c>
      <c r="B49" t="s">
        <v>250</v>
      </c>
      <c r="C49" s="56">
        <v>763.57</v>
      </c>
    </row>
    <row r="50" spans="1:3" x14ac:dyDescent="0.25">
      <c r="A50" s="80">
        <v>2020</v>
      </c>
      <c r="B50" t="s">
        <v>254</v>
      </c>
      <c r="C50" s="56">
        <v>363</v>
      </c>
    </row>
    <row r="51" spans="1:3" x14ac:dyDescent="0.25">
      <c r="A51" s="80">
        <v>2020</v>
      </c>
      <c r="B51" t="s">
        <v>255</v>
      </c>
      <c r="C51" s="56">
        <v>570.65</v>
      </c>
    </row>
    <row r="52" spans="1:3" x14ac:dyDescent="0.25">
      <c r="A52" s="80">
        <v>2020</v>
      </c>
      <c r="B52" t="s">
        <v>253</v>
      </c>
      <c r="C52" s="56">
        <v>448.09</v>
      </c>
    </row>
    <row r="53" spans="1:3" x14ac:dyDescent="0.25">
      <c r="A53" s="80">
        <v>2021</v>
      </c>
      <c r="B53" t="s">
        <v>254</v>
      </c>
      <c r="C53" s="56">
        <v>332.65</v>
      </c>
    </row>
    <row r="54" spans="1:3" x14ac:dyDescent="0.25">
      <c r="A54" s="80">
        <v>2021</v>
      </c>
      <c r="B54" t="s">
        <v>253</v>
      </c>
      <c r="C54" s="56">
        <v>491.83</v>
      </c>
    </row>
    <row r="55" spans="1:3" x14ac:dyDescent="0.25">
      <c r="A55" s="80">
        <v>2021</v>
      </c>
      <c r="B55" t="s">
        <v>255</v>
      </c>
      <c r="C55" s="56">
        <v>588.29999999999995</v>
      </c>
    </row>
    <row r="56" spans="1:3" x14ac:dyDescent="0.25">
      <c r="A56" s="80">
        <v>2021</v>
      </c>
      <c r="B56" t="s">
        <v>251</v>
      </c>
      <c r="C56" s="56">
        <v>312.88</v>
      </c>
    </row>
    <row r="57" spans="1:3" x14ac:dyDescent="0.25">
      <c r="A57" s="80">
        <v>2021</v>
      </c>
      <c r="B57" t="s">
        <v>250</v>
      </c>
      <c r="C57" s="56">
        <v>818.37</v>
      </c>
    </row>
    <row r="58" spans="1:3" x14ac:dyDescent="0.25">
      <c r="A58" s="80">
        <v>2021</v>
      </c>
      <c r="B58" t="s">
        <v>252</v>
      </c>
      <c r="C58" s="56">
        <v>1499.48</v>
      </c>
    </row>
    <row r="59" spans="1:3" x14ac:dyDescent="0.25">
      <c r="A59" s="80">
        <v>2021</v>
      </c>
      <c r="B59" t="s">
        <v>256</v>
      </c>
      <c r="C59" s="56">
        <v>318.32</v>
      </c>
    </row>
    <row r="60" spans="1:3" x14ac:dyDescent="0.25">
      <c r="A60" s="80">
        <v>2022</v>
      </c>
      <c r="B60" t="s">
        <v>256</v>
      </c>
      <c r="C60" s="56">
        <v>359.62</v>
      </c>
    </row>
    <row r="61" spans="1:3" x14ac:dyDescent="0.25">
      <c r="A61" s="80">
        <v>2022</v>
      </c>
      <c r="B61" t="s">
        <v>252</v>
      </c>
      <c r="C61" s="56">
        <v>1718.8</v>
      </c>
    </row>
    <row r="62" spans="1:3" x14ac:dyDescent="0.25">
      <c r="A62" s="80">
        <v>2022</v>
      </c>
      <c r="B62" t="s">
        <v>255</v>
      </c>
      <c r="C62" s="56">
        <v>543.72</v>
      </c>
    </row>
    <row r="63" spans="1:3" x14ac:dyDescent="0.25">
      <c r="A63" s="80">
        <v>2022</v>
      </c>
      <c r="B63" t="s">
        <v>251</v>
      </c>
      <c r="C63" s="56">
        <v>306.02999999999997</v>
      </c>
    </row>
    <row r="64" spans="1:3" x14ac:dyDescent="0.25">
      <c r="A64" s="80">
        <v>2022</v>
      </c>
      <c r="B64" t="s">
        <v>253</v>
      </c>
      <c r="C64" s="56">
        <v>461.4</v>
      </c>
    </row>
    <row r="65" spans="1:3" x14ac:dyDescent="0.25">
      <c r="A65" s="80">
        <v>2022</v>
      </c>
      <c r="B65" t="s">
        <v>254</v>
      </c>
      <c r="C65" s="56">
        <v>302.64</v>
      </c>
    </row>
    <row r="66" spans="1:3" x14ac:dyDescent="0.25">
      <c r="A66" s="81">
        <v>2022</v>
      </c>
      <c r="B66" s="19" t="s">
        <v>250</v>
      </c>
      <c r="C66" s="57">
        <v>875.57</v>
      </c>
    </row>
    <row r="68" spans="1:3" x14ac:dyDescent="0.25">
      <c r="A68" s="78" t="s">
        <v>96</v>
      </c>
    </row>
    <row r="70" spans="1:3" x14ac:dyDescent="0.25">
      <c r="A70" s="78" t="s">
        <v>190</v>
      </c>
    </row>
    <row r="72" spans="1:3" x14ac:dyDescent="0.25">
      <c r="A72" s="8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ColWidth="11.5703125" defaultRowHeight="15" x14ac:dyDescent="0.25"/>
  <cols>
    <col min="1" max="1" width="45.28515625" customWidth="1"/>
    <col min="2" max="2" width="54.7109375" customWidth="1"/>
    <col min="3" max="3" width="17.7109375" customWidth="1"/>
    <col min="4" max="4" width="66.7109375" customWidth="1"/>
  </cols>
  <sheetData>
    <row r="1" spans="1:3" x14ac:dyDescent="0.25">
      <c r="A1" t="s">
        <v>258</v>
      </c>
    </row>
    <row r="2" spans="1:3" ht="15.75" thickBot="1" x14ac:dyDescent="0.3"/>
    <row r="3" spans="1:3" x14ac:dyDescent="0.25">
      <c r="A3" s="4" t="s">
        <v>248</v>
      </c>
      <c r="B3" s="4" t="s">
        <v>72</v>
      </c>
      <c r="C3" s="6" t="s">
        <v>259</v>
      </c>
    </row>
    <row r="4" spans="1:3" x14ac:dyDescent="0.25">
      <c r="A4" t="s">
        <v>251</v>
      </c>
      <c r="B4" t="s">
        <v>240</v>
      </c>
      <c r="C4" s="58">
        <v>1.38314176902785E-2</v>
      </c>
    </row>
    <row r="5" spans="1:3" x14ac:dyDescent="0.25">
      <c r="A5" t="s">
        <v>256</v>
      </c>
      <c r="B5" t="s">
        <v>241</v>
      </c>
      <c r="C5" s="58">
        <v>0.13657467458815301</v>
      </c>
    </row>
    <row r="6" spans="1:3" x14ac:dyDescent="0.25">
      <c r="A6" t="s">
        <v>256</v>
      </c>
      <c r="B6" t="s">
        <v>240</v>
      </c>
      <c r="C6" s="58">
        <v>0.107108102680985</v>
      </c>
    </row>
    <row r="7" spans="1:3" x14ac:dyDescent="0.25">
      <c r="A7" t="s">
        <v>253</v>
      </c>
      <c r="B7" t="s">
        <v>240</v>
      </c>
      <c r="C7" s="58">
        <v>0.14858347678487799</v>
      </c>
    </row>
    <row r="8" spans="1:3" x14ac:dyDescent="0.25">
      <c r="A8" t="s">
        <v>254</v>
      </c>
      <c r="B8" t="s">
        <v>241</v>
      </c>
      <c r="C8" s="58">
        <v>0.17374939361542499</v>
      </c>
    </row>
    <row r="9" spans="1:3" x14ac:dyDescent="0.25">
      <c r="A9" t="s">
        <v>254</v>
      </c>
      <c r="B9" t="s">
        <v>240</v>
      </c>
      <c r="C9" s="58">
        <v>3.37332813875697E-3</v>
      </c>
    </row>
    <row r="10" spans="1:3" x14ac:dyDescent="0.25">
      <c r="A10" t="s">
        <v>250</v>
      </c>
      <c r="B10" t="s">
        <v>240</v>
      </c>
      <c r="C10" s="58">
        <v>8.1398382244160003E-2</v>
      </c>
    </row>
    <row r="11" spans="1:3" x14ac:dyDescent="0.25">
      <c r="A11" t="s">
        <v>253</v>
      </c>
      <c r="B11" t="s">
        <v>241</v>
      </c>
      <c r="C11" s="58">
        <v>0.16766751628368001</v>
      </c>
    </row>
    <row r="12" spans="1:3" x14ac:dyDescent="0.25">
      <c r="A12" t="s">
        <v>252</v>
      </c>
      <c r="B12" t="s">
        <v>240</v>
      </c>
      <c r="C12" s="58">
        <v>0.89894947130311198</v>
      </c>
    </row>
    <row r="13" spans="1:3" x14ac:dyDescent="0.25">
      <c r="A13" t="s">
        <v>255</v>
      </c>
      <c r="B13" t="s">
        <v>241</v>
      </c>
      <c r="C13" s="58">
        <v>0.25380728080288201</v>
      </c>
    </row>
    <row r="14" spans="1:3" x14ac:dyDescent="0.25">
      <c r="A14" t="s">
        <v>251</v>
      </c>
      <c r="B14" t="s">
        <v>241</v>
      </c>
      <c r="C14" s="58">
        <v>0.168630169973813</v>
      </c>
    </row>
    <row r="15" spans="1:3" x14ac:dyDescent="0.25">
      <c r="A15" t="s">
        <v>255</v>
      </c>
      <c r="B15" t="s">
        <v>240</v>
      </c>
      <c r="C15" s="58">
        <v>9.2138798164964397E-2</v>
      </c>
    </row>
    <row r="16" spans="1:3" x14ac:dyDescent="0.25">
      <c r="A16" t="s">
        <v>250</v>
      </c>
      <c r="B16" t="s">
        <v>241</v>
      </c>
      <c r="C16" s="58">
        <v>0.45411486465263601</v>
      </c>
    </row>
    <row r="17" spans="1:3" ht="15.75" thickBot="1" x14ac:dyDescent="0.3">
      <c r="A17" s="19" t="s">
        <v>252</v>
      </c>
      <c r="B17" s="19" t="s">
        <v>241</v>
      </c>
      <c r="C17" s="59">
        <v>0.390431396819229</v>
      </c>
    </row>
    <row r="19" spans="1:3" x14ac:dyDescent="0.25">
      <c r="A19" t="s">
        <v>96</v>
      </c>
    </row>
    <row r="21" spans="1:3" x14ac:dyDescent="0.25">
      <c r="A21" t="s">
        <v>190</v>
      </c>
    </row>
    <row r="23" spans="1:3" x14ac:dyDescent="0.25">
      <c r="A23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3"/>
  <sheetViews>
    <sheetView workbookViewId="0"/>
  </sheetViews>
  <sheetFormatPr defaultColWidth="11.5703125" defaultRowHeight="15" x14ac:dyDescent="0.25"/>
  <cols>
    <col min="1" max="1" width="15.7109375" customWidth="1"/>
    <col min="2" max="2" width="9.7109375" customWidth="1"/>
    <col min="3" max="3" width="52.7109375" customWidth="1"/>
  </cols>
  <sheetData>
    <row r="1" spans="1:3" x14ac:dyDescent="0.25">
      <c r="A1" t="s">
        <v>260</v>
      </c>
    </row>
    <row r="3" spans="1:3" x14ac:dyDescent="0.25">
      <c r="A3" s="5" t="s">
        <v>72</v>
      </c>
      <c r="B3" s="4" t="s">
        <v>261</v>
      </c>
      <c r="C3" s="6" t="s">
        <v>262</v>
      </c>
    </row>
    <row r="4" spans="1:3" x14ac:dyDescent="0.25">
      <c r="A4" s="2" t="s">
        <v>119</v>
      </c>
      <c r="B4" t="s">
        <v>264</v>
      </c>
      <c r="C4" s="60">
        <v>0.156065263655711</v>
      </c>
    </row>
    <row r="5" spans="1:3" x14ac:dyDescent="0.25">
      <c r="A5" s="2" t="s">
        <v>119</v>
      </c>
      <c r="B5" t="s">
        <v>263</v>
      </c>
      <c r="C5" s="60">
        <v>0.94920982107669305</v>
      </c>
    </row>
    <row r="6" spans="1:3" x14ac:dyDescent="0.25">
      <c r="A6" s="2" t="s">
        <v>118</v>
      </c>
      <c r="B6" t="s">
        <v>264</v>
      </c>
      <c r="C6" s="60">
        <v>0.147070423769666</v>
      </c>
    </row>
    <row r="7" spans="1:3" x14ac:dyDescent="0.25">
      <c r="A7" s="2" t="s">
        <v>118</v>
      </c>
      <c r="B7" t="s">
        <v>263</v>
      </c>
      <c r="C7" s="60">
        <v>0.96423210920724001</v>
      </c>
    </row>
    <row r="8" spans="1:3" x14ac:dyDescent="0.25">
      <c r="A8" s="2" t="s">
        <v>117</v>
      </c>
      <c r="B8" t="s">
        <v>264</v>
      </c>
      <c r="C8" s="60">
        <v>8.6860497436464207E-2</v>
      </c>
    </row>
    <row r="9" spans="1:3" x14ac:dyDescent="0.25">
      <c r="A9" s="2" t="s">
        <v>117</v>
      </c>
      <c r="B9" t="s">
        <v>263</v>
      </c>
      <c r="C9" s="60">
        <v>0.97890901540800601</v>
      </c>
    </row>
    <row r="10" spans="1:3" x14ac:dyDescent="0.25">
      <c r="A10" s="2" t="s">
        <v>120</v>
      </c>
      <c r="B10" t="s">
        <v>264</v>
      </c>
      <c r="C10" s="60">
        <v>0.16375939285110999</v>
      </c>
    </row>
    <row r="11" spans="1:3" x14ac:dyDescent="0.25">
      <c r="A11" s="2" t="s">
        <v>120</v>
      </c>
      <c r="B11" t="s">
        <v>263</v>
      </c>
      <c r="C11" s="60">
        <v>0.95406653360779303</v>
      </c>
    </row>
    <row r="12" spans="1:3" x14ac:dyDescent="0.25">
      <c r="A12" s="2" t="s">
        <v>121</v>
      </c>
      <c r="B12" t="s">
        <v>264</v>
      </c>
      <c r="C12" s="60">
        <v>0.20659435715907101</v>
      </c>
    </row>
    <row r="13" spans="1:3" x14ac:dyDescent="0.25">
      <c r="A13" s="2" t="s">
        <v>121</v>
      </c>
      <c r="B13" s="121" t="s">
        <v>263</v>
      </c>
      <c r="C13" s="60">
        <v>0.95458059054127797</v>
      </c>
    </row>
    <row r="14" spans="1:3" x14ac:dyDescent="0.25">
      <c r="A14" s="2" t="s">
        <v>122</v>
      </c>
      <c r="B14" t="s">
        <v>264</v>
      </c>
      <c r="C14" s="60">
        <v>0.235968874215816</v>
      </c>
    </row>
    <row r="15" spans="1:3" x14ac:dyDescent="0.25">
      <c r="A15" s="2" t="s">
        <v>122</v>
      </c>
      <c r="B15" t="s">
        <v>263</v>
      </c>
      <c r="C15" s="60">
        <v>0.94900700549752204</v>
      </c>
    </row>
    <row r="16" spans="1:3" x14ac:dyDescent="0.25">
      <c r="A16" s="2" t="s">
        <v>123</v>
      </c>
      <c r="B16" t="s">
        <v>264</v>
      </c>
      <c r="C16" s="60">
        <v>0.24737153632800499</v>
      </c>
    </row>
    <row r="17" spans="1:3" x14ac:dyDescent="0.25">
      <c r="A17" s="8" t="s">
        <v>123</v>
      </c>
      <c r="B17" s="122" t="s">
        <v>263</v>
      </c>
      <c r="C17" s="61">
        <v>0.92972867349377897</v>
      </c>
    </row>
    <row r="19" spans="1:3" x14ac:dyDescent="0.25">
      <c r="A19" t="s">
        <v>96</v>
      </c>
    </row>
    <row r="21" spans="1:3" x14ac:dyDescent="0.25">
      <c r="A21" t="s">
        <v>190</v>
      </c>
    </row>
    <row r="23" spans="1:3" x14ac:dyDescent="0.25">
      <c r="A23" s="10" t="str">
        <f>HYPERLINK("#'Spis treści'!A1", "Powrót do spisu treści")</f>
        <v>Powrót do spisu treści</v>
      </c>
    </row>
  </sheetData>
  <sortState ref="A4:C17">
    <sortCondition ref="A4:A17"/>
    <sortCondition ref="B4:B17"/>
  </sortState>
  <pageMargins left="0.7" right="0.7" top="0.75" bottom="0.75" header="0.3" footer="0.3"/>
  <pageSetup paperSize="9" orientation="portrait" horizontalDpi="300" verticalDpi="300"/>
  <drawing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/>
  </sheetViews>
  <sheetFormatPr defaultColWidth="11.5703125" defaultRowHeight="15" x14ac:dyDescent="0.25"/>
  <cols>
    <col min="1" max="1" width="54.7109375" customWidth="1"/>
    <col min="2" max="2" width="17.7109375" customWidth="1"/>
    <col min="3" max="3" width="12.7109375" customWidth="1"/>
    <col min="4" max="4" width="20.7109375" customWidth="1"/>
    <col min="5" max="5" width="26.7109375" customWidth="1"/>
  </cols>
  <sheetData>
    <row r="1" spans="1:5" x14ac:dyDescent="0.25">
      <c r="A1" t="s">
        <v>265</v>
      </c>
    </row>
    <row r="3" spans="1:5" x14ac:dyDescent="0.25">
      <c r="A3" s="5" t="s">
        <v>248</v>
      </c>
      <c r="B3" s="4" t="s">
        <v>245</v>
      </c>
      <c r="C3" s="4" t="s">
        <v>246</v>
      </c>
      <c r="D3" s="4" t="s">
        <v>187</v>
      </c>
      <c r="E3" s="6" t="s">
        <v>242</v>
      </c>
    </row>
    <row r="4" spans="1:5" x14ac:dyDescent="0.25">
      <c r="A4" s="2" t="s">
        <v>255</v>
      </c>
      <c r="B4" s="123">
        <v>0.45</v>
      </c>
      <c r="C4" s="123">
        <v>9.8699999999999992</v>
      </c>
      <c r="D4" s="123">
        <v>3.07</v>
      </c>
      <c r="E4" s="124">
        <v>1.73</v>
      </c>
    </row>
    <row r="5" spans="1:5" x14ac:dyDescent="0.25">
      <c r="A5" s="2" t="s">
        <v>256</v>
      </c>
      <c r="B5" s="123">
        <v>1.22</v>
      </c>
      <c r="C5" s="123">
        <v>18.11</v>
      </c>
      <c r="D5" s="123">
        <v>10.1</v>
      </c>
      <c r="E5" s="124">
        <v>10.96</v>
      </c>
    </row>
    <row r="6" spans="1:5" x14ac:dyDescent="0.25">
      <c r="A6" s="2" t="s">
        <v>251</v>
      </c>
      <c r="B6" s="123">
        <v>0.03</v>
      </c>
      <c r="C6" s="123">
        <v>0.69</v>
      </c>
      <c r="D6" s="123">
        <v>0.28999999999999998</v>
      </c>
      <c r="E6" s="124">
        <v>0.23</v>
      </c>
    </row>
    <row r="7" spans="1:5" x14ac:dyDescent="0.25">
      <c r="A7" s="2" t="s">
        <v>252</v>
      </c>
      <c r="B7" s="123">
        <v>4.67</v>
      </c>
      <c r="C7" s="123">
        <v>49.11</v>
      </c>
      <c r="D7" s="123">
        <v>247.24</v>
      </c>
      <c r="E7" s="124">
        <v>46.34</v>
      </c>
    </row>
    <row r="8" spans="1:5" x14ac:dyDescent="0.25">
      <c r="A8" s="2" t="s">
        <v>250</v>
      </c>
      <c r="B8" s="123">
        <v>0.44</v>
      </c>
      <c r="C8" s="123">
        <v>8.24</v>
      </c>
      <c r="D8" s="123">
        <v>34.130000000000003</v>
      </c>
      <c r="E8" s="124">
        <v>5.17</v>
      </c>
    </row>
    <row r="9" spans="1:5" x14ac:dyDescent="0.25">
      <c r="A9" s="2" t="s">
        <v>254</v>
      </c>
      <c r="B9" s="123">
        <v>0.02</v>
      </c>
      <c r="C9" s="123">
        <v>0.85</v>
      </c>
      <c r="D9" s="123">
        <v>1.52</v>
      </c>
      <c r="E9" s="124">
        <v>0.22</v>
      </c>
    </row>
    <row r="10" spans="1:5" x14ac:dyDescent="0.25">
      <c r="A10" s="8" t="s">
        <v>253</v>
      </c>
      <c r="B10" s="125">
        <v>0.56000000000000005</v>
      </c>
      <c r="C10" s="125">
        <v>9.35</v>
      </c>
      <c r="D10" s="125">
        <v>3.6</v>
      </c>
      <c r="E10" s="126">
        <v>8.4600000000000009</v>
      </c>
    </row>
    <row r="12" spans="1:5" x14ac:dyDescent="0.25">
      <c r="A12" t="s">
        <v>96</v>
      </c>
    </row>
    <row r="14" spans="1:5" x14ac:dyDescent="0.25">
      <c r="A14" t="s">
        <v>190</v>
      </c>
    </row>
    <row r="16" spans="1:5" x14ac:dyDescent="0.25">
      <c r="A16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/>
  </sheetViews>
  <sheetFormatPr defaultColWidth="11.5703125" defaultRowHeight="15" x14ac:dyDescent="0.25"/>
  <cols>
    <col min="1" max="1" width="54.7109375" customWidth="1"/>
    <col min="2" max="2" width="48.7109375" customWidth="1"/>
    <col min="3" max="3" width="18.7109375" customWidth="1"/>
    <col min="4" max="4" width="12.7109375" customWidth="1"/>
  </cols>
  <sheetData>
    <row r="1" spans="1:4" x14ac:dyDescent="0.25">
      <c r="A1" t="s">
        <v>266</v>
      </c>
    </row>
    <row r="3" spans="1:4" x14ac:dyDescent="0.25">
      <c r="A3" s="5" t="s">
        <v>248</v>
      </c>
      <c r="B3" s="4" t="s">
        <v>267</v>
      </c>
      <c r="C3" s="4" t="s">
        <v>146</v>
      </c>
      <c r="D3" s="6" t="s">
        <v>246</v>
      </c>
    </row>
    <row r="4" spans="1:4" x14ac:dyDescent="0.25">
      <c r="A4" s="2" t="s">
        <v>251</v>
      </c>
      <c r="B4" t="s">
        <v>268</v>
      </c>
      <c r="C4" s="111">
        <v>16.12</v>
      </c>
      <c r="D4" s="103">
        <v>693.32</v>
      </c>
    </row>
    <row r="5" spans="1:4" x14ac:dyDescent="0.25">
      <c r="A5" s="2" t="s">
        <v>254</v>
      </c>
      <c r="B5" t="s">
        <v>269</v>
      </c>
      <c r="C5" s="111">
        <v>1.54</v>
      </c>
      <c r="D5" s="103">
        <v>297.5</v>
      </c>
    </row>
    <row r="6" spans="1:4" x14ac:dyDescent="0.25">
      <c r="A6" s="2" t="s">
        <v>254</v>
      </c>
      <c r="B6" t="s">
        <v>270</v>
      </c>
      <c r="C6" s="111">
        <v>2.41</v>
      </c>
      <c r="D6" s="103">
        <v>552.58000000000004</v>
      </c>
    </row>
    <row r="7" spans="1:4" x14ac:dyDescent="0.25">
      <c r="A7" s="2" t="s">
        <v>252</v>
      </c>
      <c r="B7" t="s">
        <v>271</v>
      </c>
      <c r="C7" s="111">
        <v>3.22</v>
      </c>
      <c r="D7" s="103">
        <v>1962.18</v>
      </c>
    </row>
    <row r="8" spans="1:4" x14ac:dyDescent="0.25">
      <c r="A8" s="2" t="s">
        <v>252</v>
      </c>
      <c r="B8" t="s">
        <v>272</v>
      </c>
      <c r="C8" s="111">
        <v>0.02</v>
      </c>
      <c r="D8" s="103">
        <v>3.66</v>
      </c>
    </row>
    <row r="9" spans="1:4" x14ac:dyDescent="0.25">
      <c r="A9" s="2" t="s">
        <v>252</v>
      </c>
      <c r="B9" t="s">
        <v>273</v>
      </c>
      <c r="C9" s="111">
        <v>92.01</v>
      </c>
      <c r="D9" s="103">
        <v>7126.65</v>
      </c>
    </row>
    <row r="10" spans="1:4" x14ac:dyDescent="0.25">
      <c r="A10" s="2" t="s">
        <v>252</v>
      </c>
      <c r="B10" t="s">
        <v>274</v>
      </c>
      <c r="C10" s="111">
        <v>1011.93</v>
      </c>
      <c r="D10" s="103">
        <v>40022.17</v>
      </c>
    </row>
    <row r="11" spans="1:4" x14ac:dyDescent="0.25">
      <c r="A11" s="2" t="s">
        <v>250</v>
      </c>
      <c r="B11" t="s">
        <v>275</v>
      </c>
      <c r="C11" s="111">
        <v>40.1</v>
      </c>
      <c r="D11" s="103">
        <v>2362.91</v>
      </c>
    </row>
    <row r="12" spans="1:4" x14ac:dyDescent="0.25">
      <c r="A12" s="2" t="s">
        <v>250</v>
      </c>
      <c r="B12" t="s">
        <v>276</v>
      </c>
      <c r="C12" s="111">
        <v>0.22</v>
      </c>
      <c r="D12" s="103">
        <v>33.880000000000003</v>
      </c>
    </row>
    <row r="13" spans="1:4" x14ac:dyDescent="0.25">
      <c r="A13" s="2" t="s">
        <v>250</v>
      </c>
      <c r="B13" t="s">
        <v>277</v>
      </c>
      <c r="C13" s="111">
        <v>57.03</v>
      </c>
      <c r="D13" s="103">
        <v>5847.52</v>
      </c>
    </row>
    <row r="14" spans="1:4" x14ac:dyDescent="0.25">
      <c r="A14" s="2" t="s">
        <v>253</v>
      </c>
      <c r="B14" t="s">
        <v>278</v>
      </c>
      <c r="C14" s="111">
        <v>0.88</v>
      </c>
      <c r="D14" s="103">
        <v>67.95</v>
      </c>
    </row>
    <row r="15" spans="1:4" x14ac:dyDescent="0.25">
      <c r="A15" s="2" t="s">
        <v>253</v>
      </c>
      <c r="B15" t="s">
        <v>279</v>
      </c>
      <c r="C15" s="111">
        <v>172.41</v>
      </c>
      <c r="D15" s="103">
        <v>9284.67</v>
      </c>
    </row>
    <row r="16" spans="1:4" x14ac:dyDescent="0.25">
      <c r="A16" s="2" t="s">
        <v>255</v>
      </c>
      <c r="B16" t="s">
        <v>280</v>
      </c>
      <c r="C16" s="111">
        <v>0.59</v>
      </c>
      <c r="D16" s="103">
        <v>90</v>
      </c>
    </row>
    <row r="17" spans="1:4" x14ac:dyDescent="0.25">
      <c r="A17" s="2" t="s">
        <v>255</v>
      </c>
      <c r="B17" t="s">
        <v>281</v>
      </c>
      <c r="C17" s="111">
        <v>106.86</v>
      </c>
      <c r="D17" s="103">
        <v>9779.0300000000007</v>
      </c>
    </row>
    <row r="18" spans="1:4" x14ac:dyDescent="0.25">
      <c r="A18" s="8" t="s">
        <v>256</v>
      </c>
      <c r="B18" s="19" t="s">
        <v>282</v>
      </c>
      <c r="C18" s="112">
        <v>124.81</v>
      </c>
      <c r="D18" s="104">
        <v>18106.830000000002</v>
      </c>
    </row>
    <row r="20" spans="1:4" x14ac:dyDescent="0.25">
      <c r="A20" t="s">
        <v>96</v>
      </c>
    </row>
    <row r="22" spans="1:4" x14ac:dyDescent="0.25">
      <c r="A22" t="s">
        <v>190</v>
      </c>
    </row>
    <row r="24" spans="1:4" x14ac:dyDescent="0.25">
      <c r="A24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/>
  </sheetViews>
  <sheetFormatPr defaultColWidth="11.5703125" defaultRowHeight="15" x14ac:dyDescent="0.25"/>
  <cols>
    <col min="1" max="1" width="6.7109375" style="78" customWidth="1"/>
    <col min="2" max="2" width="11.7109375" customWidth="1"/>
    <col min="3" max="3" width="9.7109375" customWidth="1"/>
    <col min="4" max="5" width="42.7109375" style="92" customWidth="1"/>
  </cols>
  <sheetData>
    <row r="1" spans="1:5" x14ac:dyDescent="0.25">
      <c r="A1" s="78" t="s">
        <v>63</v>
      </c>
    </row>
    <row r="3" spans="1:5" x14ac:dyDescent="0.25">
      <c r="A3" s="79" t="s">
        <v>64</v>
      </c>
      <c r="B3" s="4" t="s">
        <v>65</v>
      </c>
      <c r="C3" s="4" t="s">
        <v>66</v>
      </c>
      <c r="D3" s="105" t="s">
        <v>67</v>
      </c>
      <c r="E3" s="106" t="s">
        <v>68</v>
      </c>
    </row>
    <row r="4" spans="1:5" x14ac:dyDescent="0.25">
      <c r="A4" s="80">
        <v>2000</v>
      </c>
      <c r="B4" t="s">
        <v>69</v>
      </c>
      <c r="C4" s="15">
        <v>102.85</v>
      </c>
      <c r="D4" s="92">
        <v>88.89</v>
      </c>
      <c r="E4" s="93">
        <v>120.64</v>
      </c>
    </row>
    <row r="5" spans="1:5" x14ac:dyDescent="0.25">
      <c r="A5" s="80">
        <v>2000</v>
      </c>
      <c r="B5" t="s">
        <v>70</v>
      </c>
      <c r="C5" s="15">
        <v>110.46</v>
      </c>
      <c r="D5" s="92">
        <v>97.83</v>
      </c>
      <c r="E5" s="93">
        <v>126.35</v>
      </c>
    </row>
    <row r="6" spans="1:5" x14ac:dyDescent="0.25">
      <c r="A6" s="80">
        <v>2001</v>
      </c>
      <c r="B6" t="s">
        <v>69</v>
      </c>
      <c r="C6" s="15">
        <v>102.42</v>
      </c>
      <c r="D6" s="92">
        <v>88.49</v>
      </c>
      <c r="E6" s="93">
        <v>119.96</v>
      </c>
    </row>
    <row r="7" spans="1:5" x14ac:dyDescent="0.25">
      <c r="A7" s="80">
        <v>2001</v>
      </c>
      <c r="B7" t="s">
        <v>70</v>
      </c>
      <c r="C7" s="15">
        <v>110.22</v>
      </c>
      <c r="D7" s="92">
        <v>97.59</v>
      </c>
      <c r="E7" s="93">
        <v>125.81</v>
      </c>
    </row>
    <row r="8" spans="1:5" x14ac:dyDescent="0.25">
      <c r="A8" s="80">
        <v>2002</v>
      </c>
      <c r="B8" t="s">
        <v>69</v>
      </c>
      <c r="C8" s="15">
        <v>101.87</v>
      </c>
      <c r="D8" s="92">
        <v>87.99</v>
      </c>
      <c r="E8" s="93">
        <v>119.19</v>
      </c>
    </row>
    <row r="9" spans="1:5" x14ac:dyDescent="0.25">
      <c r="A9" s="80">
        <v>2002</v>
      </c>
      <c r="B9" t="s">
        <v>70</v>
      </c>
      <c r="C9" s="15">
        <v>109.97</v>
      </c>
      <c r="D9" s="92">
        <v>97.36</v>
      </c>
      <c r="E9" s="93">
        <v>125.23</v>
      </c>
    </row>
    <row r="10" spans="1:5" x14ac:dyDescent="0.25">
      <c r="A10" s="80">
        <v>2003</v>
      </c>
      <c r="B10" t="s">
        <v>69</v>
      </c>
      <c r="C10" s="15">
        <v>101.34</v>
      </c>
      <c r="D10" s="92">
        <v>87.51</v>
      </c>
      <c r="E10" s="93">
        <v>118.49</v>
      </c>
    </row>
    <row r="11" spans="1:5" x14ac:dyDescent="0.25">
      <c r="A11" s="80">
        <v>2003</v>
      </c>
      <c r="B11" t="s">
        <v>70</v>
      </c>
      <c r="C11" s="15">
        <v>109.76</v>
      </c>
      <c r="D11" s="92">
        <v>97.2</v>
      </c>
      <c r="E11" s="93">
        <v>124.87</v>
      </c>
    </row>
    <row r="12" spans="1:5" x14ac:dyDescent="0.25">
      <c r="A12" s="80">
        <v>2004</v>
      </c>
      <c r="B12" t="s">
        <v>69</v>
      </c>
      <c r="C12" s="15">
        <v>101.01</v>
      </c>
      <c r="D12" s="92">
        <v>87.25</v>
      </c>
      <c r="E12" s="93">
        <v>118.02</v>
      </c>
    </row>
    <row r="13" spans="1:5" x14ac:dyDescent="0.25">
      <c r="A13" s="80">
        <v>2004</v>
      </c>
      <c r="B13" t="s">
        <v>70</v>
      </c>
      <c r="C13" s="15">
        <v>109.74</v>
      </c>
      <c r="D13" s="92">
        <v>97.18</v>
      </c>
      <c r="E13" s="93">
        <v>124.69</v>
      </c>
    </row>
    <row r="14" spans="1:5" x14ac:dyDescent="0.25">
      <c r="A14" s="80">
        <v>2005</v>
      </c>
      <c r="B14" t="s">
        <v>69</v>
      </c>
      <c r="C14" s="15">
        <v>101.03</v>
      </c>
      <c r="D14" s="92">
        <v>87.33</v>
      </c>
      <c r="E14" s="93">
        <v>117.97</v>
      </c>
    </row>
    <row r="15" spans="1:5" x14ac:dyDescent="0.25">
      <c r="A15" s="80">
        <v>2005</v>
      </c>
      <c r="B15" t="s">
        <v>70</v>
      </c>
      <c r="C15" s="15">
        <v>110</v>
      </c>
      <c r="D15" s="92">
        <v>97.39</v>
      </c>
      <c r="E15" s="93">
        <v>124.94</v>
      </c>
    </row>
    <row r="16" spans="1:5" x14ac:dyDescent="0.25">
      <c r="A16" s="80">
        <v>2006</v>
      </c>
      <c r="B16" t="s">
        <v>69</v>
      </c>
      <c r="C16" s="15">
        <v>102</v>
      </c>
      <c r="D16" s="92">
        <v>88.12</v>
      </c>
      <c r="E16" s="93">
        <v>119.02</v>
      </c>
    </row>
    <row r="17" spans="1:5" x14ac:dyDescent="0.25">
      <c r="A17" s="80">
        <v>2006</v>
      </c>
      <c r="B17" t="s">
        <v>70</v>
      </c>
      <c r="C17" s="15">
        <v>110.79</v>
      </c>
      <c r="D17" s="92">
        <v>97.98</v>
      </c>
      <c r="E17" s="93">
        <v>125.84</v>
      </c>
    </row>
    <row r="18" spans="1:5" x14ac:dyDescent="0.25">
      <c r="A18" s="80">
        <v>2007</v>
      </c>
      <c r="B18" t="s">
        <v>69</v>
      </c>
      <c r="C18" s="15">
        <v>103.98</v>
      </c>
      <c r="D18" s="92">
        <v>89.71</v>
      </c>
      <c r="E18" s="93">
        <v>121.32</v>
      </c>
    </row>
    <row r="19" spans="1:5" x14ac:dyDescent="0.25">
      <c r="A19" s="80">
        <v>2007</v>
      </c>
      <c r="B19" t="s">
        <v>70</v>
      </c>
      <c r="C19" s="15">
        <v>112.08</v>
      </c>
      <c r="D19" s="92">
        <v>98.98</v>
      </c>
      <c r="E19" s="93">
        <v>127.35</v>
      </c>
    </row>
    <row r="20" spans="1:5" x14ac:dyDescent="0.25">
      <c r="A20" s="80">
        <v>2008</v>
      </c>
      <c r="B20" t="s">
        <v>69</v>
      </c>
      <c r="C20" s="15">
        <v>106.4</v>
      </c>
      <c r="D20" s="92">
        <v>91.88</v>
      </c>
      <c r="E20" s="93">
        <v>124.54</v>
      </c>
    </row>
    <row r="21" spans="1:5" x14ac:dyDescent="0.25">
      <c r="A21" s="80">
        <v>2008</v>
      </c>
      <c r="B21" t="s">
        <v>70</v>
      </c>
      <c r="C21" s="15">
        <v>113.62</v>
      </c>
      <c r="D21" s="92">
        <v>100.32</v>
      </c>
      <c r="E21" s="93">
        <v>129.21</v>
      </c>
    </row>
    <row r="22" spans="1:5" x14ac:dyDescent="0.25">
      <c r="A22" s="80">
        <v>2009</v>
      </c>
      <c r="B22" t="s">
        <v>69</v>
      </c>
      <c r="C22" s="15">
        <v>108.68</v>
      </c>
      <c r="D22" s="92">
        <v>93.99</v>
      </c>
      <c r="E22" s="93">
        <v>127.56</v>
      </c>
    </row>
    <row r="23" spans="1:5" x14ac:dyDescent="0.25">
      <c r="A23" s="80">
        <v>2009</v>
      </c>
      <c r="B23" t="s">
        <v>70</v>
      </c>
      <c r="C23" s="15">
        <v>115.17</v>
      </c>
      <c r="D23" s="92">
        <v>101.6</v>
      </c>
      <c r="E23" s="93">
        <v>131.13</v>
      </c>
    </row>
    <row r="24" spans="1:5" x14ac:dyDescent="0.25">
      <c r="A24" s="80">
        <v>2010</v>
      </c>
      <c r="B24" t="s">
        <v>69</v>
      </c>
      <c r="C24" s="15">
        <v>110.25</v>
      </c>
      <c r="D24" s="92">
        <v>95.5</v>
      </c>
      <c r="E24" s="93">
        <v>129.65</v>
      </c>
    </row>
    <row r="25" spans="1:5" x14ac:dyDescent="0.25">
      <c r="A25" s="80">
        <v>2010</v>
      </c>
      <c r="B25" t="s">
        <v>70</v>
      </c>
      <c r="C25" s="15">
        <v>116.52</v>
      </c>
      <c r="D25" s="92">
        <v>102.74</v>
      </c>
      <c r="E25" s="93">
        <v>132.88999999999999</v>
      </c>
    </row>
    <row r="26" spans="1:5" x14ac:dyDescent="0.25">
      <c r="A26" s="80">
        <v>2011</v>
      </c>
      <c r="B26" t="s">
        <v>69</v>
      </c>
      <c r="C26" s="15">
        <v>110.87</v>
      </c>
      <c r="D26" s="92">
        <v>95.93</v>
      </c>
      <c r="E26" s="93">
        <v>130.47</v>
      </c>
    </row>
    <row r="27" spans="1:5" x14ac:dyDescent="0.25">
      <c r="A27" s="80">
        <v>2011</v>
      </c>
      <c r="B27" t="s">
        <v>70</v>
      </c>
      <c r="C27" s="15">
        <v>117.46</v>
      </c>
      <c r="D27" s="92">
        <v>103.51</v>
      </c>
      <c r="E27" s="93">
        <v>133.94999999999999</v>
      </c>
    </row>
    <row r="28" spans="1:5" x14ac:dyDescent="0.25">
      <c r="A28" s="80">
        <v>2012</v>
      </c>
      <c r="B28" t="s">
        <v>69</v>
      </c>
      <c r="C28" s="15">
        <v>110.93</v>
      </c>
      <c r="D28" s="92">
        <v>95.77</v>
      </c>
      <c r="E28" s="93">
        <v>130.63999999999999</v>
      </c>
    </row>
    <row r="29" spans="1:5" x14ac:dyDescent="0.25">
      <c r="A29" s="80">
        <v>2012</v>
      </c>
      <c r="B29" t="s">
        <v>70</v>
      </c>
      <c r="C29" s="15">
        <v>118.11</v>
      </c>
      <c r="D29" s="92">
        <v>104.01</v>
      </c>
      <c r="E29" s="93">
        <v>134.69999999999999</v>
      </c>
    </row>
    <row r="30" spans="1:5" x14ac:dyDescent="0.25">
      <c r="A30" s="80">
        <v>2013</v>
      </c>
      <c r="B30" t="s">
        <v>69</v>
      </c>
      <c r="C30" s="15">
        <v>110.9</v>
      </c>
      <c r="D30" s="92">
        <v>95.54</v>
      </c>
      <c r="E30" s="93">
        <v>130.72999999999999</v>
      </c>
    </row>
    <row r="31" spans="1:5" x14ac:dyDescent="0.25">
      <c r="A31" s="80">
        <v>2013</v>
      </c>
      <c r="B31" t="s">
        <v>70</v>
      </c>
      <c r="C31" s="15">
        <v>118.75</v>
      </c>
      <c r="D31" s="92">
        <v>104.47</v>
      </c>
      <c r="E31" s="93">
        <v>135.74</v>
      </c>
    </row>
    <row r="32" spans="1:5" x14ac:dyDescent="0.25">
      <c r="A32" s="80">
        <v>2014</v>
      </c>
      <c r="B32" t="s">
        <v>69</v>
      </c>
      <c r="C32" s="15">
        <v>111.28</v>
      </c>
      <c r="D32" s="92">
        <v>95.61</v>
      </c>
      <c r="E32" s="93">
        <v>131.37</v>
      </c>
    </row>
    <row r="33" spans="1:5" x14ac:dyDescent="0.25">
      <c r="A33" s="80">
        <v>2014</v>
      </c>
      <c r="B33" t="s">
        <v>70</v>
      </c>
      <c r="C33" s="15">
        <v>119.67</v>
      </c>
      <c r="D33" s="92">
        <v>105.2</v>
      </c>
      <c r="E33" s="93">
        <v>137.02000000000001</v>
      </c>
    </row>
    <row r="34" spans="1:5" x14ac:dyDescent="0.25">
      <c r="A34" s="80">
        <v>2015</v>
      </c>
      <c r="B34" t="s">
        <v>69</v>
      </c>
      <c r="C34" s="15">
        <v>112.6</v>
      </c>
      <c r="D34" s="92">
        <v>96.41</v>
      </c>
      <c r="E34" s="93">
        <v>133.21</v>
      </c>
    </row>
    <row r="35" spans="1:5" x14ac:dyDescent="0.25">
      <c r="A35" s="80">
        <v>2015</v>
      </c>
      <c r="B35" t="s">
        <v>70</v>
      </c>
      <c r="C35" s="15">
        <v>121.17</v>
      </c>
      <c r="D35" s="92">
        <v>106.46</v>
      </c>
      <c r="E35" s="93">
        <v>139.08000000000001</v>
      </c>
    </row>
    <row r="36" spans="1:5" x14ac:dyDescent="0.25">
      <c r="A36" s="80">
        <v>2016</v>
      </c>
      <c r="B36" t="s">
        <v>69</v>
      </c>
      <c r="C36" s="15">
        <v>117.75</v>
      </c>
      <c r="D36" s="92">
        <v>100.31</v>
      </c>
      <c r="E36" s="93">
        <v>140.91999999999999</v>
      </c>
    </row>
    <row r="37" spans="1:5" x14ac:dyDescent="0.25">
      <c r="A37" s="80">
        <v>2016</v>
      </c>
      <c r="B37" t="s">
        <v>70</v>
      </c>
      <c r="C37" s="15">
        <v>125.07</v>
      </c>
      <c r="D37" s="92">
        <v>109.22</v>
      </c>
      <c r="E37" s="93">
        <v>144.65</v>
      </c>
    </row>
    <row r="38" spans="1:5" x14ac:dyDescent="0.25">
      <c r="A38" s="80">
        <v>2017</v>
      </c>
      <c r="B38" t="s">
        <v>69</v>
      </c>
      <c r="C38" s="15">
        <v>123.2</v>
      </c>
      <c r="D38" s="92">
        <v>104.28</v>
      </c>
      <c r="E38" s="93">
        <v>148.72999999999999</v>
      </c>
    </row>
    <row r="39" spans="1:5" x14ac:dyDescent="0.25">
      <c r="A39" s="80">
        <v>2017</v>
      </c>
      <c r="B39" t="s">
        <v>70</v>
      </c>
      <c r="C39" s="15">
        <v>129.44999999999999</v>
      </c>
      <c r="D39" s="92">
        <v>111.79</v>
      </c>
      <c r="E39" s="93">
        <v>151.04</v>
      </c>
    </row>
    <row r="40" spans="1:5" x14ac:dyDescent="0.25">
      <c r="A40" s="80">
        <v>2018</v>
      </c>
      <c r="B40" t="s">
        <v>69</v>
      </c>
      <c r="C40" s="15">
        <v>125.47</v>
      </c>
      <c r="D40" s="92">
        <v>105.96</v>
      </c>
      <c r="E40" s="93">
        <v>151.08000000000001</v>
      </c>
    </row>
    <row r="41" spans="1:5" x14ac:dyDescent="0.25">
      <c r="A41" s="80">
        <v>2018</v>
      </c>
      <c r="B41" t="s">
        <v>70</v>
      </c>
      <c r="C41" s="15">
        <v>132.53</v>
      </c>
      <c r="D41" s="92">
        <v>114.15</v>
      </c>
      <c r="E41" s="93">
        <v>154.4</v>
      </c>
    </row>
    <row r="42" spans="1:5" x14ac:dyDescent="0.25">
      <c r="A42" s="80">
        <v>2019</v>
      </c>
      <c r="B42" t="s">
        <v>69</v>
      </c>
      <c r="C42" s="15">
        <v>126.76</v>
      </c>
      <c r="D42" s="92">
        <v>106.76</v>
      </c>
      <c r="E42" s="93">
        <v>152.69999999999999</v>
      </c>
    </row>
    <row r="43" spans="1:5" x14ac:dyDescent="0.25">
      <c r="A43" s="81">
        <v>2019</v>
      </c>
      <c r="B43" s="19" t="s">
        <v>70</v>
      </c>
      <c r="C43" s="17">
        <v>135.63999999999999</v>
      </c>
      <c r="D43" s="107">
        <v>116.7</v>
      </c>
      <c r="E43" s="96">
        <v>157.9</v>
      </c>
    </row>
    <row r="45" spans="1:5" x14ac:dyDescent="0.25">
      <c r="A45" s="78" t="s">
        <v>18</v>
      </c>
    </row>
    <row r="47" spans="1:5" x14ac:dyDescent="0.25">
      <c r="A47" s="78" t="s">
        <v>19</v>
      </c>
    </row>
    <row r="49" spans="1:1" x14ac:dyDescent="0.25">
      <c r="A49" s="8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32" sqref="E32"/>
    </sheetView>
  </sheetViews>
  <sheetFormatPr defaultColWidth="11.5703125" defaultRowHeight="15" x14ac:dyDescent="0.25"/>
  <cols>
    <col min="1" max="1" width="54.7109375" customWidth="1"/>
    <col min="2" max="2" width="17.7109375" customWidth="1"/>
    <col min="3" max="3" width="12.7109375" customWidth="1"/>
    <col min="4" max="4" width="20.7109375" customWidth="1"/>
    <col min="5" max="5" width="26.7109375" customWidth="1"/>
  </cols>
  <sheetData>
    <row r="1" spans="1:5" x14ac:dyDescent="0.25">
      <c r="A1" t="s">
        <v>283</v>
      </c>
    </row>
    <row r="3" spans="1:5" x14ac:dyDescent="0.25">
      <c r="A3" s="5" t="s">
        <v>248</v>
      </c>
      <c r="B3" s="4" t="s">
        <v>245</v>
      </c>
      <c r="C3" s="4" t="s">
        <v>246</v>
      </c>
      <c r="D3" s="4" t="s">
        <v>187</v>
      </c>
      <c r="E3" s="6" t="s">
        <v>242</v>
      </c>
    </row>
    <row r="4" spans="1:5" x14ac:dyDescent="0.25">
      <c r="A4" s="2" t="s">
        <v>253</v>
      </c>
      <c r="B4" s="111">
        <v>3.39</v>
      </c>
      <c r="C4" s="111">
        <v>85.06</v>
      </c>
      <c r="D4" s="62">
        <v>31.74</v>
      </c>
      <c r="E4" s="63">
        <v>17.87</v>
      </c>
    </row>
    <row r="5" spans="1:5" x14ac:dyDescent="0.25">
      <c r="A5" s="2" t="s">
        <v>252</v>
      </c>
      <c r="B5" s="111">
        <v>5.83</v>
      </c>
      <c r="C5" s="111">
        <v>315.55</v>
      </c>
      <c r="D5" s="62">
        <v>445.56</v>
      </c>
      <c r="E5" s="63">
        <v>54.19</v>
      </c>
    </row>
    <row r="6" spans="1:5" x14ac:dyDescent="0.25">
      <c r="A6" s="2" t="s">
        <v>251</v>
      </c>
      <c r="B6" s="111">
        <v>3.78</v>
      </c>
      <c r="C6" s="111">
        <v>124.05</v>
      </c>
      <c r="D6" s="62">
        <v>62.53</v>
      </c>
      <c r="E6" s="63">
        <v>9.89</v>
      </c>
    </row>
    <row r="7" spans="1:5" x14ac:dyDescent="0.25">
      <c r="A7" s="2" t="s">
        <v>254</v>
      </c>
      <c r="B7" s="111">
        <v>3.62</v>
      </c>
      <c r="C7" s="111">
        <v>168.81</v>
      </c>
      <c r="D7" s="62">
        <v>311.64999999999998</v>
      </c>
      <c r="E7" s="63">
        <v>17.989999999999998</v>
      </c>
    </row>
    <row r="8" spans="1:5" x14ac:dyDescent="0.25">
      <c r="A8" s="2" t="s">
        <v>256</v>
      </c>
      <c r="B8" s="111">
        <v>4.67</v>
      </c>
      <c r="C8" s="111">
        <v>130.59</v>
      </c>
      <c r="D8" s="62">
        <v>72.97</v>
      </c>
      <c r="E8" s="63">
        <v>45.07</v>
      </c>
    </row>
    <row r="9" spans="1:5" x14ac:dyDescent="0.25">
      <c r="A9" s="2" t="s">
        <v>255</v>
      </c>
      <c r="B9" s="111">
        <v>3.67</v>
      </c>
      <c r="C9" s="111">
        <v>97.76</v>
      </c>
      <c r="D9" s="62">
        <v>31.89</v>
      </c>
      <c r="E9" s="63">
        <v>16.73</v>
      </c>
    </row>
    <row r="10" spans="1:5" x14ac:dyDescent="0.25">
      <c r="A10" s="8" t="s">
        <v>250</v>
      </c>
      <c r="B10" s="112">
        <v>7.3</v>
      </c>
      <c r="C10" s="112">
        <v>232.4</v>
      </c>
      <c r="D10" s="64">
        <v>793.23</v>
      </c>
      <c r="E10" s="65">
        <v>90.75</v>
      </c>
    </row>
    <row r="12" spans="1:5" x14ac:dyDescent="0.25">
      <c r="A12" t="s">
        <v>96</v>
      </c>
    </row>
    <row r="14" spans="1:5" x14ac:dyDescent="0.25">
      <c r="A14" t="s">
        <v>190</v>
      </c>
    </row>
    <row r="16" spans="1:5" x14ac:dyDescent="0.25">
      <c r="A16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workbookViewId="0"/>
  </sheetViews>
  <sheetFormatPr defaultColWidth="11.5703125" defaultRowHeight="15" x14ac:dyDescent="0.25"/>
  <cols>
    <col min="1" max="1" width="54.7109375" customWidth="1"/>
    <col min="2" max="2" width="48.7109375" customWidth="1"/>
    <col min="3" max="3" width="18.7109375" customWidth="1"/>
    <col min="4" max="4" width="12.7109375" customWidth="1"/>
  </cols>
  <sheetData>
    <row r="1" spans="1:4" x14ac:dyDescent="0.25">
      <c r="A1" t="s">
        <v>284</v>
      </c>
    </row>
    <row r="3" spans="1:4" x14ac:dyDescent="0.25">
      <c r="A3" s="5" t="s">
        <v>248</v>
      </c>
      <c r="B3" s="4" t="s">
        <v>267</v>
      </c>
      <c r="C3" s="4" t="s">
        <v>146</v>
      </c>
      <c r="D3" s="6" t="s">
        <v>246</v>
      </c>
    </row>
    <row r="4" spans="1:4" x14ac:dyDescent="0.25">
      <c r="A4" s="2" t="s">
        <v>251</v>
      </c>
      <c r="B4" t="s">
        <v>285</v>
      </c>
      <c r="C4" s="111">
        <v>0.1</v>
      </c>
      <c r="D4" s="103">
        <v>10.26</v>
      </c>
    </row>
    <row r="5" spans="1:4" x14ac:dyDescent="0.25">
      <c r="A5" s="2" t="s">
        <v>251</v>
      </c>
      <c r="B5" t="s">
        <v>268</v>
      </c>
      <c r="C5" s="111">
        <v>289.83</v>
      </c>
      <c r="D5" s="103">
        <v>124036.7</v>
      </c>
    </row>
    <row r="6" spans="1:4" x14ac:dyDescent="0.25">
      <c r="A6" s="2" t="s">
        <v>254</v>
      </c>
      <c r="B6" t="s">
        <v>270</v>
      </c>
      <c r="C6" s="111">
        <v>232.35</v>
      </c>
      <c r="D6" s="103">
        <v>144998.75</v>
      </c>
    </row>
    <row r="7" spans="1:4" x14ac:dyDescent="0.25">
      <c r="A7" s="2" t="s">
        <v>254</v>
      </c>
      <c r="B7" t="s">
        <v>269</v>
      </c>
      <c r="C7" s="111">
        <v>69.33</v>
      </c>
      <c r="D7" s="103">
        <v>23808.51</v>
      </c>
    </row>
    <row r="8" spans="1:4" x14ac:dyDescent="0.25">
      <c r="A8" s="2" t="s">
        <v>252</v>
      </c>
      <c r="B8" t="s">
        <v>274</v>
      </c>
      <c r="C8" s="111">
        <v>489.23</v>
      </c>
      <c r="D8" s="103">
        <v>72231.490000000005</v>
      </c>
    </row>
    <row r="9" spans="1:4" x14ac:dyDescent="0.25">
      <c r="A9" s="2" t="s">
        <v>252</v>
      </c>
      <c r="B9" t="s">
        <v>272</v>
      </c>
      <c r="C9" s="111">
        <v>1.03</v>
      </c>
      <c r="D9" s="103">
        <v>268.92</v>
      </c>
    </row>
    <row r="10" spans="1:4" x14ac:dyDescent="0.25">
      <c r="A10" s="2" t="s">
        <v>252</v>
      </c>
      <c r="B10" t="s">
        <v>273</v>
      </c>
      <c r="C10" s="111">
        <v>55.87</v>
      </c>
      <c r="D10" s="103">
        <v>35903.949999999997</v>
      </c>
    </row>
    <row r="11" spans="1:4" x14ac:dyDescent="0.25">
      <c r="A11" s="2" t="s">
        <v>252</v>
      </c>
      <c r="B11" t="s">
        <v>271</v>
      </c>
      <c r="C11" s="111">
        <v>161.33000000000001</v>
      </c>
      <c r="D11" s="103">
        <v>207145.62</v>
      </c>
    </row>
    <row r="12" spans="1:4" x14ac:dyDescent="0.25">
      <c r="A12" s="2" t="s">
        <v>250</v>
      </c>
      <c r="B12" t="s">
        <v>275</v>
      </c>
      <c r="C12" s="111">
        <v>388.87</v>
      </c>
      <c r="D12" s="103">
        <v>86346.59</v>
      </c>
    </row>
    <row r="13" spans="1:4" x14ac:dyDescent="0.25">
      <c r="A13" s="2" t="s">
        <v>250</v>
      </c>
      <c r="B13" t="s">
        <v>276</v>
      </c>
      <c r="C13" s="111">
        <v>74.86</v>
      </c>
      <c r="D13" s="103">
        <v>22967.24</v>
      </c>
    </row>
    <row r="14" spans="1:4" x14ac:dyDescent="0.25">
      <c r="A14" s="2" t="s">
        <v>250</v>
      </c>
      <c r="B14" t="s">
        <v>277</v>
      </c>
      <c r="C14" s="111">
        <v>366.14</v>
      </c>
      <c r="D14" s="103">
        <v>123087.93</v>
      </c>
    </row>
    <row r="15" spans="1:4" x14ac:dyDescent="0.25">
      <c r="A15" s="2" t="s">
        <v>253</v>
      </c>
      <c r="B15" t="s">
        <v>279</v>
      </c>
      <c r="C15" s="111">
        <v>151.16</v>
      </c>
      <c r="D15" s="103">
        <v>22132.13</v>
      </c>
    </row>
    <row r="16" spans="1:4" x14ac:dyDescent="0.25">
      <c r="A16" s="2" t="s">
        <v>253</v>
      </c>
      <c r="B16" t="s">
        <v>278</v>
      </c>
      <c r="C16" s="111">
        <v>159.69999999999999</v>
      </c>
      <c r="D16" s="103">
        <v>62927.12</v>
      </c>
    </row>
    <row r="17" spans="1:4" x14ac:dyDescent="0.25">
      <c r="A17" s="2" t="s">
        <v>255</v>
      </c>
      <c r="B17" t="s">
        <v>280</v>
      </c>
      <c r="C17" s="111">
        <v>55.4</v>
      </c>
      <c r="D17" s="103">
        <v>24032.880000000001</v>
      </c>
    </row>
    <row r="18" spans="1:4" x14ac:dyDescent="0.25">
      <c r="A18" s="2" t="s">
        <v>255</v>
      </c>
      <c r="B18" t="s">
        <v>281</v>
      </c>
      <c r="C18" s="111">
        <v>386.94</v>
      </c>
      <c r="D18" s="103">
        <v>73725.72</v>
      </c>
    </row>
    <row r="19" spans="1:4" x14ac:dyDescent="0.25">
      <c r="A19" s="8" t="s">
        <v>256</v>
      </c>
      <c r="B19" s="19" t="s">
        <v>282</v>
      </c>
      <c r="C19" s="112">
        <v>234.8</v>
      </c>
      <c r="D19" s="104">
        <v>130589.96</v>
      </c>
    </row>
    <row r="21" spans="1:4" x14ac:dyDescent="0.25">
      <c r="A21" t="s">
        <v>96</v>
      </c>
    </row>
    <row r="23" spans="1:4" x14ac:dyDescent="0.25">
      <c r="A23" t="s">
        <v>190</v>
      </c>
    </row>
    <row r="25" spans="1:4" x14ac:dyDescent="0.25">
      <c r="A25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A4" sqref="A4:A12"/>
    </sheetView>
  </sheetViews>
  <sheetFormatPr defaultColWidth="11.5703125" defaultRowHeight="15" x14ac:dyDescent="0.25"/>
  <cols>
    <col min="1" max="1" width="6.7109375" customWidth="1"/>
    <col min="2" max="9" width="19.7109375" customWidth="1"/>
  </cols>
  <sheetData>
    <row r="1" spans="1:9" x14ac:dyDescent="0.25">
      <c r="A1" t="s">
        <v>286</v>
      </c>
    </row>
    <row r="3" spans="1:9" x14ac:dyDescent="0.25">
      <c r="A3" s="5" t="s">
        <v>64</v>
      </c>
      <c r="B3" s="4" t="s">
        <v>117</v>
      </c>
      <c r="C3" s="4" t="s">
        <v>118</v>
      </c>
      <c r="D3" s="4" t="s">
        <v>119</v>
      </c>
      <c r="E3" s="4" t="s">
        <v>120</v>
      </c>
      <c r="F3" s="4" t="s">
        <v>121</v>
      </c>
      <c r="G3" s="4" t="s">
        <v>122</v>
      </c>
      <c r="H3" s="4" t="s">
        <v>123</v>
      </c>
      <c r="I3" s="6" t="s">
        <v>105</v>
      </c>
    </row>
    <row r="4" spans="1:9" x14ac:dyDescent="0.25">
      <c r="A4" s="80">
        <v>2014</v>
      </c>
      <c r="B4" s="128">
        <v>0.30489788249365102</v>
      </c>
      <c r="C4" s="128">
        <v>0.57786790087147699</v>
      </c>
      <c r="D4" s="128">
        <v>0.70085994652670502</v>
      </c>
      <c r="E4" s="128">
        <v>0.66198010225231496</v>
      </c>
      <c r="F4" s="128">
        <v>0.65558367456007305</v>
      </c>
      <c r="G4" s="128">
        <v>0.57577502130480096</v>
      </c>
      <c r="H4" s="128">
        <v>0.46474350005704101</v>
      </c>
      <c r="I4" s="129">
        <v>0.52473092143242495</v>
      </c>
    </row>
    <row r="5" spans="1:9" x14ac:dyDescent="0.25">
      <c r="A5" s="80">
        <v>2015</v>
      </c>
      <c r="B5" s="128">
        <v>0.30463662412086501</v>
      </c>
      <c r="C5" s="128">
        <v>0.57376938688394497</v>
      </c>
      <c r="D5" s="128">
        <v>0.67758846657929195</v>
      </c>
      <c r="E5" s="128">
        <v>0.65552122542509295</v>
      </c>
      <c r="F5" s="128">
        <v>0.64277383098292895</v>
      </c>
      <c r="G5" s="128">
        <v>0.56879303968016304</v>
      </c>
      <c r="H5" s="128">
        <v>0.46564543301307698</v>
      </c>
      <c r="I5" s="129">
        <v>0.52137217381685397</v>
      </c>
    </row>
    <row r="6" spans="1:9" x14ac:dyDescent="0.25">
      <c r="A6" s="80">
        <v>2016</v>
      </c>
      <c r="B6" s="128">
        <v>0.29671462670064402</v>
      </c>
      <c r="C6" s="128">
        <v>0.53826907615784703</v>
      </c>
      <c r="D6" s="128">
        <v>0.64843665785285398</v>
      </c>
      <c r="E6" s="128">
        <v>0.641142495557111</v>
      </c>
      <c r="F6" s="128">
        <v>0.64950864280814502</v>
      </c>
      <c r="G6" s="128">
        <v>0.57690640087751899</v>
      </c>
      <c r="H6" s="128">
        <v>0.47991998801508201</v>
      </c>
      <c r="I6" s="129">
        <v>0.51879098630024001</v>
      </c>
    </row>
    <row r="7" spans="1:9" x14ac:dyDescent="0.25">
      <c r="A7" s="80">
        <v>2017</v>
      </c>
      <c r="B7" s="128">
        <v>0.27998102448932699</v>
      </c>
      <c r="C7" s="128">
        <v>0.53008274975865999</v>
      </c>
      <c r="D7" s="128">
        <v>0.63433533650849105</v>
      </c>
      <c r="E7" s="128">
        <v>0.62619796656467397</v>
      </c>
      <c r="F7" s="128">
        <v>0.63925864501956697</v>
      </c>
      <c r="G7" s="128">
        <v>0.57363220659925096</v>
      </c>
      <c r="H7" s="128">
        <v>0.47892994703899899</v>
      </c>
      <c r="I7" s="129">
        <v>0.50820299521353396</v>
      </c>
    </row>
    <row r="8" spans="1:9" x14ac:dyDescent="0.25">
      <c r="A8" s="80">
        <v>2018</v>
      </c>
      <c r="B8" s="128">
        <v>0.26785209369309598</v>
      </c>
      <c r="C8" s="128">
        <v>0.50810586686248205</v>
      </c>
      <c r="D8" s="128">
        <v>0.61089845858937597</v>
      </c>
      <c r="E8" s="128">
        <v>0.60821244696927101</v>
      </c>
      <c r="F8" s="128">
        <v>0.62832317105203295</v>
      </c>
      <c r="G8" s="128">
        <v>0.57283431679820396</v>
      </c>
      <c r="H8" s="128">
        <v>0.48887773776492099</v>
      </c>
      <c r="I8" s="129">
        <v>0.50144971312222997</v>
      </c>
    </row>
    <row r="9" spans="1:9" x14ac:dyDescent="0.25">
      <c r="A9" s="80">
        <v>2019</v>
      </c>
      <c r="B9" s="128">
        <v>0.243944676626105</v>
      </c>
      <c r="C9" s="128">
        <v>0.49603837294960401</v>
      </c>
      <c r="D9" s="128">
        <v>0.61178996754314696</v>
      </c>
      <c r="E9" s="128">
        <v>0.60280574605067305</v>
      </c>
      <c r="F9" s="128">
        <v>0.63434100569743601</v>
      </c>
      <c r="G9" s="128">
        <v>0.58534728537998504</v>
      </c>
      <c r="H9" s="128">
        <v>0.507407594092536</v>
      </c>
      <c r="I9" s="129">
        <v>0.49818011662544898</v>
      </c>
    </row>
    <row r="10" spans="1:9" x14ac:dyDescent="0.25">
      <c r="A10" s="80">
        <v>2020</v>
      </c>
      <c r="B10" s="128">
        <v>0.275965301023054</v>
      </c>
      <c r="C10" s="128">
        <v>0.54563004243384505</v>
      </c>
      <c r="D10" s="128">
        <v>0.64652740195547898</v>
      </c>
      <c r="E10" s="128">
        <v>0.64109155918029603</v>
      </c>
      <c r="F10" s="128">
        <v>0.65991814268576698</v>
      </c>
      <c r="G10" s="128">
        <v>0.61595238806192998</v>
      </c>
      <c r="H10" s="128">
        <v>0.53446385825186205</v>
      </c>
      <c r="I10" s="129">
        <v>0.55103255290159003</v>
      </c>
    </row>
    <row r="11" spans="1:9" x14ac:dyDescent="0.25">
      <c r="A11" s="80">
        <v>2021</v>
      </c>
      <c r="B11" s="128">
        <v>0.20603338628555101</v>
      </c>
      <c r="C11" s="128">
        <v>0.44247711384676902</v>
      </c>
      <c r="D11" s="128">
        <v>0.59481727574750798</v>
      </c>
      <c r="E11" s="128">
        <v>0.57704142800053304</v>
      </c>
      <c r="F11" s="128">
        <v>0.61429902382957202</v>
      </c>
      <c r="G11" s="128">
        <v>0.58849011359084502</v>
      </c>
      <c r="H11" s="128">
        <v>0.52757961970630596</v>
      </c>
      <c r="I11" s="129">
        <v>0.48219205235339102</v>
      </c>
    </row>
    <row r="12" spans="1:9" x14ac:dyDescent="0.25">
      <c r="A12" s="81">
        <v>2022</v>
      </c>
      <c r="B12" s="130">
        <v>0.20875821721235999</v>
      </c>
      <c r="C12" s="130">
        <v>0.39261142030763801</v>
      </c>
      <c r="D12" s="130">
        <v>0.51580850476866102</v>
      </c>
      <c r="E12" s="130">
        <v>0.54826408223789203</v>
      </c>
      <c r="F12" s="130">
        <v>0.60370361281694196</v>
      </c>
      <c r="G12" s="130">
        <v>0.58276479243377</v>
      </c>
      <c r="H12" s="130">
        <v>0.52324354883383895</v>
      </c>
      <c r="I12" s="131">
        <v>0.46421459594082598</v>
      </c>
    </row>
    <row r="14" spans="1:9" x14ac:dyDescent="0.25">
      <c r="A14" t="s">
        <v>96</v>
      </c>
    </row>
    <row r="16" spans="1:9" x14ac:dyDescent="0.25">
      <c r="A16" t="s">
        <v>190</v>
      </c>
    </row>
    <row r="18" spans="1:1" x14ac:dyDescent="0.25">
      <c r="A18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/>
  </sheetViews>
  <sheetFormatPr defaultColWidth="11.5703125" defaultRowHeight="15" x14ac:dyDescent="0.25"/>
  <cols>
    <col min="1" max="1" width="38.7109375" customWidth="1"/>
    <col min="2" max="2" width="17.7109375" customWidth="1"/>
  </cols>
  <sheetData>
    <row r="1" spans="1:2" x14ac:dyDescent="0.25">
      <c r="A1" t="s">
        <v>287</v>
      </c>
    </row>
    <row r="3" spans="1:2" x14ac:dyDescent="0.25">
      <c r="A3" s="5" t="s">
        <v>288</v>
      </c>
      <c r="B3" s="6" t="s">
        <v>245</v>
      </c>
    </row>
    <row r="4" spans="1:2" x14ac:dyDescent="0.25">
      <c r="A4" s="2" t="s">
        <v>289</v>
      </c>
      <c r="B4" s="72">
        <v>2.54</v>
      </c>
    </row>
    <row r="5" spans="1:2" x14ac:dyDescent="0.25">
      <c r="A5" s="2" t="s">
        <v>290</v>
      </c>
      <c r="B5" s="72">
        <v>4.3</v>
      </c>
    </row>
    <row r="6" spans="1:2" x14ac:dyDescent="0.25">
      <c r="A6" s="2" t="s">
        <v>291</v>
      </c>
      <c r="B6" s="72">
        <v>2.66</v>
      </c>
    </row>
    <row r="7" spans="1:2" x14ac:dyDescent="0.25">
      <c r="A7" s="2" t="s">
        <v>292</v>
      </c>
      <c r="B7" s="72">
        <v>0</v>
      </c>
    </row>
    <row r="8" spans="1:2" x14ac:dyDescent="0.25">
      <c r="A8" s="2" t="s">
        <v>293</v>
      </c>
      <c r="B8" s="72">
        <v>0.1</v>
      </c>
    </row>
    <row r="9" spans="1:2" x14ac:dyDescent="0.25">
      <c r="A9" s="8" t="s">
        <v>294</v>
      </c>
      <c r="B9" s="73">
        <v>13.92</v>
      </c>
    </row>
    <row r="11" spans="1:2" x14ac:dyDescent="0.25">
      <c r="A11" t="s">
        <v>295</v>
      </c>
    </row>
    <row r="23" spans="1:1" x14ac:dyDescent="0.25">
      <c r="A23" t="s">
        <v>190</v>
      </c>
    </row>
    <row r="25" spans="1:1" x14ac:dyDescent="0.25">
      <c r="A25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8"/>
  <sheetViews>
    <sheetView workbookViewId="0"/>
  </sheetViews>
  <sheetFormatPr defaultColWidth="11.5703125" defaultRowHeight="15" x14ac:dyDescent="0.25"/>
  <cols>
    <col min="1" max="1" width="71.7109375" customWidth="1"/>
    <col min="2" max="2" width="18.7109375" customWidth="1"/>
    <col min="3" max="3" width="17.7109375" customWidth="1"/>
  </cols>
  <sheetData>
    <row r="1" spans="1:3" x14ac:dyDescent="0.25">
      <c r="A1" t="s">
        <v>296</v>
      </c>
    </row>
    <row r="3" spans="1:3" x14ac:dyDescent="0.25">
      <c r="A3" s="5" t="s">
        <v>267</v>
      </c>
      <c r="B3" s="4" t="s">
        <v>146</v>
      </c>
      <c r="C3" s="6" t="s">
        <v>245</v>
      </c>
    </row>
    <row r="4" spans="1:3" x14ac:dyDescent="0.25">
      <c r="A4" s="2" t="s">
        <v>274</v>
      </c>
      <c r="B4" s="111">
        <v>3568.34</v>
      </c>
      <c r="C4" s="103">
        <v>6807.89</v>
      </c>
    </row>
    <row r="5" spans="1:3" x14ac:dyDescent="0.25">
      <c r="A5" s="2" t="s">
        <v>297</v>
      </c>
      <c r="B5" s="111">
        <v>1040.79</v>
      </c>
      <c r="C5" s="103">
        <v>1923.85</v>
      </c>
    </row>
    <row r="6" spans="1:3" x14ac:dyDescent="0.25">
      <c r="A6" s="2" t="s">
        <v>281</v>
      </c>
      <c r="B6" s="111">
        <v>776.99</v>
      </c>
      <c r="C6" s="103">
        <v>1713.26</v>
      </c>
    </row>
    <row r="7" spans="1:3" x14ac:dyDescent="0.25">
      <c r="A7" s="2" t="s">
        <v>282</v>
      </c>
      <c r="B7" s="111">
        <v>671.38</v>
      </c>
      <c r="C7" s="103">
        <v>3075.78</v>
      </c>
    </row>
    <row r="8" spans="1:3" x14ac:dyDescent="0.25">
      <c r="A8" s="2" t="s">
        <v>298</v>
      </c>
      <c r="B8" s="111">
        <v>630.53</v>
      </c>
      <c r="C8" s="103">
        <v>1800.95</v>
      </c>
    </row>
    <row r="9" spans="1:3" x14ac:dyDescent="0.25">
      <c r="A9" s="2" t="s">
        <v>299</v>
      </c>
      <c r="B9" s="111">
        <v>308.82</v>
      </c>
      <c r="C9" s="103">
        <v>1187.28</v>
      </c>
    </row>
    <row r="10" spans="1:3" x14ac:dyDescent="0.25">
      <c r="A10" s="2" t="s">
        <v>300</v>
      </c>
      <c r="B10" s="111">
        <v>284.07</v>
      </c>
      <c r="C10" s="103">
        <v>1391.78</v>
      </c>
    </row>
    <row r="11" spans="1:3" x14ac:dyDescent="0.25">
      <c r="A11" s="2" t="s">
        <v>301</v>
      </c>
      <c r="B11" s="111">
        <v>212.67</v>
      </c>
      <c r="C11" s="103">
        <v>535.29</v>
      </c>
    </row>
    <row r="12" spans="1:3" x14ac:dyDescent="0.25">
      <c r="A12" s="2" t="s">
        <v>302</v>
      </c>
      <c r="B12" s="111">
        <v>187.08</v>
      </c>
      <c r="C12" s="103">
        <v>811.17</v>
      </c>
    </row>
    <row r="13" spans="1:3" x14ac:dyDescent="0.25">
      <c r="A13" s="2" t="s">
        <v>303</v>
      </c>
      <c r="B13" s="111">
        <v>178.52</v>
      </c>
      <c r="C13" s="103">
        <v>701.12</v>
      </c>
    </row>
    <row r="14" spans="1:3" x14ac:dyDescent="0.25">
      <c r="A14" s="2" t="s">
        <v>271</v>
      </c>
      <c r="B14" s="111">
        <v>173.98</v>
      </c>
      <c r="C14" s="103">
        <v>645.63</v>
      </c>
    </row>
    <row r="15" spans="1:3" x14ac:dyDescent="0.25">
      <c r="A15" s="2" t="s">
        <v>304</v>
      </c>
      <c r="B15" s="111">
        <v>161.76</v>
      </c>
      <c r="C15" s="103">
        <v>553.09</v>
      </c>
    </row>
    <row r="16" spans="1:3" x14ac:dyDescent="0.25">
      <c r="A16" s="2" t="s">
        <v>305</v>
      </c>
      <c r="B16" s="111">
        <v>137.75</v>
      </c>
      <c r="C16" s="103">
        <v>614.37</v>
      </c>
    </row>
    <row r="17" spans="1:3" x14ac:dyDescent="0.25">
      <c r="A17" s="2" t="s">
        <v>306</v>
      </c>
      <c r="B17" s="111">
        <v>114.78</v>
      </c>
      <c r="C17" s="103">
        <v>509.61</v>
      </c>
    </row>
    <row r="18" spans="1:3" x14ac:dyDescent="0.25">
      <c r="A18" s="2" t="s">
        <v>307</v>
      </c>
      <c r="B18" s="111">
        <v>74.099999999999994</v>
      </c>
      <c r="C18" s="103">
        <v>254.54</v>
      </c>
    </row>
    <row r="19" spans="1:3" x14ac:dyDescent="0.25">
      <c r="A19" s="2" t="s">
        <v>308</v>
      </c>
      <c r="B19" s="111">
        <v>73.47</v>
      </c>
      <c r="C19" s="103">
        <v>277.01</v>
      </c>
    </row>
    <row r="20" spans="1:3" x14ac:dyDescent="0.25">
      <c r="A20" s="2" t="s">
        <v>269</v>
      </c>
      <c r="B20" s="111">
        <v>72.989999999999995</v>
      </c>
      <c r="C20" s="103">
        <v>308.33999999999997</v>
      </c>
    </row>
    <row r="21" spans="1:3" x14ac:dyDescent="0.25">
      <c r="A21" s="2" t="s">
        <v>309</v>
      </c>
      <c r="B21" s="111">
        <v>64.52</v>
      </c>
      <c r="C21" s="103">
        <v>400.89</v>
      </c>
    </row>
    <row r="22" spans="1:3" x14ac:dyDescent="0.25">
      <c r="A22" s="8" t="s">
        <v>310</v>
      </c>
      <c r="B22" s="112">
        <v>1.0900000000000001</v>
      </c>
      <c r="C22" s="104">
        <v>4.62</v>
      </c>
    </row>
    <row r="24" spans="1:3" x14ac:dyDescent="0.25">
      <c r="A24" t="s">
        <v>295</v>
      </c>
    </row>
    <row r="26" spans="1:3" x14ac:dyDescent="0.25">
      <c r="A26" t="s">
        <v>190</v>
      </c>
    </row>
    <row r="28" spans="1:3" x14ac:dyDescent="0.25">
      <c r="A28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workbookViewId="0"/>
  </sheetViews>
  <sheetFormatPr defaultColWidth="11.5703125" defaultRowHeight="15" x14ac:dyDescent="0.25"/>
  <cols>
    <col min="1" max="1" width="6.7109375" customWidth="1"/>
    <col min="2" max="2" width="25.7109375" customWidth="1"/>
    <col min="3" max="3" width="18.7109375" customWidth="1"/>
    <col min="4" max="4" width="17.7109375" customWidth="1"/>
    <col min="5" max="5" width="20.7109375" customWidth="1"/>
    <col min="6" max="6" width="26.7109375" customWidth="1"/>
  </cols>
  <sheetData>
    <row r="1" spans="1:6" x14ac:dyDescent="0.25">
      <c r="A1" t="s">
        <v>311</v>
      </c>
    </row>
    <row r="3" spans="1:6" x14ac:dyDescent="0.25">
      <c r="A3" s="5" t="s">
        <v>64</v>
      </c>
      <c r="B3" s="4" t="s">
        <v>312</v>
      </c>
      <c r="C3" s="4" t="s">
        <v>146</v>
      </c>
      <c r="D3" s="4" t="s">
        <v>245</v>
      </c>
      <c r="E3" s="4" t="s">
        <v>187</v>
      </c>
      <c r="F3" s="6" t="s">
        <v>242</v>
      </c>
    </row>
    <row r="4" spans="1:6" x14ac:dyDescent="0.25">
      <c r="A4" s="80">
        <v>2014</v>
      </c>
      <c r="B4" t="s">
        <v>313</v>
      </c>
      <c r="C4" s="111">
        <v>27.21</v>
      </c>
      <c r="D4" s="111">
        <v>35.950000000000003</v>
      </c>
      <c r="E4" s="66">
        <v>5.48</v>
      </c>
      <c r="F4" s="67">
        <v>3.47</v>
      </c>
    </row>
    <row r="5" spans="1:6" x14ac:dyDescent="0.25">
      <c r="A5" s="80">
        <v>2014</v>
      </c>
      <c r="B5" t="s">
        <v>314</v>
      </c>
      <c r="C5" s="111">
        <v>70.58</v>
      </c>
      <c r="D5" s="111">
        <v>114.5</v>
      </c>
      <c r="E5" s="66">
        <v>18.829999999999998</v>
      </c>
      <c r="F5" s="67">
        <v>9.9700000000000006</v>
      </c>
    </row>
    <row r="6" spans="1:6" x14ac:dyDescent="0.25">
      <c r="A6" s="80">
        <v>2014</v>
      </c>
      <c r="B6" t="s">
        <v>253</v>
      </c>
      <c r="C6" s="111">
        <v>39.24</v>
      </c>
      <c r="D6" s="111">
        <v>58.97</v>
      </c>
      <c r="E6" s="66">
        <v>9</v>
      </c>
      <c r="F6" s="67">
        <v>0.19</v>
      </c>
    </row>
    <row r="7" spans="1:6" x14ac:dyDescent="0.25">
      <c r="A7" s="132">
        <v>2014</v>
      </c>
      <c r="B7" s="98" t="s">
        <v>105</v>
      </c>
      <c r="C7" s="113">
        <v>124.96</v>
      </c>
      <c r="D7" s="113">
        <v>209.42</v>
      </c>
      <c r="E7" s="133">
        <v>33.31</v>
      </c>
      <c r="F7" s="134">
        <v>13.63</v>
      </c>
    </row>
    <row r="8" spans="1:6" x14ac:dyDescent="0.25">
      <c r="A8" s="80">
        <v>2015</v>
      </c>
      <c r="B8" t="s">
        <v>313</v>
      </c>
      <c r="C8" s="111">
        <v>23.96</v>
      </c>
      <c r="D8" s="111">
        <v>39.47</v>
      </c>
      <c r="E8" s="66">
        <v>6.02</v>
      </c>
      <c r="F8" s="67">
        <v>2.27</v>
      </c>
    </row>
    <row r="9" spans="1:6" x14ac:dyDescent="0.25">
      <c r="A9" s="80">
        <v>2015</v>
      </c>
      <c r="B9" t="s">
        <v>314</v>
      </c>
      <c r="C9" s="111">
        <v>69.91</v>
      </c>
      <c r="D9" s="111">
        <v>114.72</v>
      </c>
      <c r="E9" s="66">
        <v>21.79</v>
      </c>
      <c r="F9" s="67">
        <v>7.14</v>
      </c>
    </row>
    <row r="10" spans="1:6" x14ac:dyDescent="0.25">
      <c r="A10" s="80">
        <v>2015</v>
      </c>
      <c r="B10" t="s">
        <v>253</v>
      </c>
      <c r="C10" s="111">
        <v>40.869999999999997</v>
      </c>
      <c r="D10" s="111">
        <v>60.68</v>
      </c>
      <c r="E10" s="66">
        <v>9.26</v>
      </c>
      <c r="F10" s="67">
        <v>0.19</v>
      </c>
    </row>
    <row r="11" spans="1:6" x14ac:dyDescent="0.25">
      <c r="A11" s="132">
        <v>2015</v>
      </c>
      <c r="B11" s="98" t="s">
        <v>105</v>
      </c>
      <c r="C11" s="113">
        <v>124.2</v>
      </c>
      <c r="D11" s="113">
        <v>214.87</v>
      </c>
      <c r="E11" s="133">
        <v>37.07</v>
      </c>
      <c r="F11" s="134">
        <v>9.6</v>
      </c>
    </row>
    <row r="12" spans="1:6" x14ac:dyDescent="0.25">
      <c r="A12" s="80">
        <v>2016</v>
      </c>
      <c r="B12" t="s">
        <v>313</v>
      </c>
      <c r="C12" s="111">
        <v>34.340000000000003</v>
      </c>
      <c r="D12" s="111">
        <v>54.2</v>
      </c>
      <c r="E12" s="66">
        <v>13.19</v>
      </c>
      <c r="F12" s="67">
        <v>2.37</v>
      </c>
    </row>
    <row r="13" spans="1:6" x14ac:dyDescent="0.25">
      <c r="A13" s="80">
        <v>2016</v>
      </c>
      <c r="B13" t="s">
        <v>314</v>
      </c>
      <c r="C13" s="111">
        <v>81.97</v>
      </c>
      <c r="D13" s="111">
        <v>144.22999999999999</v>
      </c>
      <c r="E13" s="66">
        <v>34.31</v>
      </c>
      <c r="F13" s="67">
        <v>3.61</v>
      </c>
    </row>
    <row r="14" spans="1:6" x14ac:dyDescent="0.25">
      <c r="A14" s="80">
        <v>2016</v>
      </c>
      <c r="B14" t="s">
        <v>253</v>
      </c>
      <c r="C14" s="111">
        <v>5.76</v>
      </c>
      <c r="D14" s="111">
        <v>5.95</v>
      </c>
      <c r="E14" s="66">
        <v>0.91</v>
      </c>
      <c r="F14" s="67">
        <v>0.02</v>
      </c>
    </row>
    <row r="15" spans="1:6" x14ac:dyDescent="0.25">
      <c r="A15" s="132">
        <v>2016</v>
      </c>
      <c r="B15" s="98" t="s">
        <v>105</v>
      </c>
      <c r="C15" s="113">
        <v>114.44</v>
      </c>
      <c r="D15" s="113">
        <v>204.38</v>
      </c>
      <c r="E15" s="133">
        <v>48.4</v>
      </c>
      <c r="F15" s="134">
        <v>6.01</v>
      </c>
    </row>
    <row r="16" spans="1:6" x14ac:dyDescent="0.25">
      <c r="A16" s="80">
        <v>2017</v>
      </c>
      <c r="B16" t="s">
        <v>313</v>
      </c>
      <c r="C16" s="111">
        <v>38.409999999999997</v>
      </c>
      <c r="D16" s="111">
        <v>71.38</v>
      </c>
      <c r="E16" s="66">
        <v>18.04</v>
      </c>
      <c r="F16" s="67">
        <v>0.23</v>
      </c>
    </row>
    <row r="17" spans="1:6" x14ac:dyDescent="0.25">
      <c r="A17" s="80">
        <v>2017</v>
      </c>
      <c r="B17" t="s">
        <v>314</v>
      </c>
      <c r="C17" s="111">
        <v>82.13</v>
      </c>
      <c r="D17" s="111">
        <v>140.62</v>
      </c>
      <c r="E17" s="66">
        <v>33.61</v>
      </c>
      <c r="F17" s="67">
        <v>3.78</v>
      </c>
    </row>
    <row r="18" spans="1:6" x14ac:dyDescent="0.25">
      <c r="A18" s="80">
        <v>2017</v>
      </c>
      <c r="B18" t="s">
        <v>253</v>
      </c>
      <c r="C18" s="111">
        <v>0.77</v>
      </c>
      <c r="D18" s="111">
        <v>0.97</v>
      </c>
      <c r="E18" s="66">
        <v>0.15</v>
      </c>
      <c r="F18" s="67">
        <v>0</v>
      </c>
    </row>
    <row r="19" spans="1:6" x14ac:dyDescent="0.25">
      <c r="A19" s="132">
        <v>2017</v>
      </c>
      <c r="B19" s="98" t="s">
        <v>105</v>
      </c>
      <c r="C19" s="113">
        <v>115.93</v>
      </c>
      <c r="D19" s="113">
        <v>212.96</v>
      </c>
      <c r="E19" s="133">
        <v>51.81</v>
      </c>
      <c r="F19" s="134">
        <v>4.01</v>
      </c>
    </row>
    <row r="20" spans="1:6" x14ac:dyDescent="0.25">
      <c r="A20" s="80">
        <v>2018</v>
      </c>
      <c r="B20" t="s">
        <v>313</v>
      </c>
      <c r="C20" s="111">
        <v>39.89</v>
      </c>
      <c r="D20" s="111">
        <v>71.77</v>
      </c>
      <c r="E20" s="66">
        <v>17.850000000000001</v>
      </c>
      <c r="F20" s="67">
        <v>0.23</v>
      </c>
    </row>
    <row r="21" spans="1:6" x14ac:dyDescent="0.25">
      <c r="A21" s="80">
        <v>2018</v>
      </c>
      <c r="B21" t="s">
        <v>314</v>
      </c>
      <c r="C21" s="111">
        <v>82.94</v>
      </c>
      <c r="D21" s="111">
        <v>141.80000000000001</v>
      </c>
      <c r="E21" s="66">
        <v>34.14</v>
      </c>
      <c r="F21" s="67">
        <v>4.0199999999999996</v>
      </c>
    </row>
    <row r="22" spans="1:6" x14ac:dyDescent="0.25">
      <c r="A22" s="80">
        <v>2018</v>
      </c>
      <c r="B22" t="s">
        <v>253</v>
      </c>
      <c r="C22" s="111">
        <v>0.18</v>
      </c>
      <c r="D22" s="111">
        <v>0.18</v>
      </c>
      <c r="E22" s="66">
        <v>0.03</v>
      </c>
      <c r="F22" s="67">
        <v>0</v>
      </c>
    </row>
    <row r="23" spans="1:6" x14ac:dyDescent="0.25">
      <c r="A23" s="132">
        <v>2018</v>
      </c>
      <c r="B23" s="98" t="s">
        <v>105</v>
      </c>
      <c r="C23" s="113">
        <v>117.56</v>
      </c>
      <c r="D23" s="113">
        <v>213.75</v>
      </c>
      <c r="E23" s="133">
        <v>52.02</v>
      </c>
      <c r="F23" s="134">
        <v>4.25</v>
      </c>
    </row>
    <row r="24" spans="1:6" x14ac:dyDescent="0.25">
      <c r="A24" s="80">
        <v>2019</v>
      </c>
      <c r="B24" t="s">
        <v>313</v>
      </c>
      <c r="C24" s="111">
        <v>34.049999999999997</v>
      </c>
      <c r="D24" s="111">
        <v>55.92</v>
      </c>
      <c r="E24" s="66">
        <v>16.899999999999999</v>
      </c>
      <c r="F24" s="67">
        <v>3.61</v>
      </c>
    </row>
    <row r="25" spans="1:6" x14ac:dyDescent="0.25">
      <c r="A25" s="80">
        <v>2019</v>
      </c>
      <c r="B25" t="s">
        <v>314</v>
      </c>
      <c r="C25" s="111">
        <v>83.84</v>
      </c>
      <c r="D25" s="111">
        <v>142.43</v>
      </c>
      <c r="E25" s="66">
        <v>34.200000000000003</v>
      </c>
      <c r="F25" s="67">
        <v>3.84</v>
      </c>
    </row>
    <row r="26" spans="1:6" x14ac:dyDescent="0.25">
      <c r="A26" s="132">
        <v>2019</v>
      </c>
      <c r="B26" s="98" t="s">
        <v>105</v>
      </c>
      <c r="C26" s="113">
        <v>113.17</v>
      </c>
      <c r="D26" s="113">
        <v>198.35</v>
      </c>
      <c r="E26" s="133">
        <v>51.1</v>
      </c>
      <c r="F26" s="134">
        <v>7.44</v>
      </c>
    </row>
    <row r="27" spans="1:6" x14ac:dyDescent="0.25">
      <c r="A27" s="80">
        <v>2020</v>
      </c>
      <c r="B27" t="s">
        <v>313</v>
      </c>
      <c r="C27" s="111">
        <v>20.99</v>
      </c>
      <c r="D27" s="111">
        <v>29.39</v>
      </c>
      <c r="E27" s="66">
        <v>26.46</v>
      </c>
      <c r="F27" s="67">
        <v>3.25</v>
      </c>
    </row>
    <row r="28" spans="1:6" x14ac:dyDescent="0.25">
      <c r="A28" s="80">
        <v>2020</v>
      </c>
      <c r="B28" t="s">
        <v>314</v>
      </c>
      <c r="C28" s="111">
        <v>63.02</v>
      </c>
      <c r="D28" s="111">
        <v>100.22</v>
      </c>
      <c r="E28" s="66">
        <v>24.07</v>
      </c>
      <c r="F28" s="67">
        <v>2.4900000000000002</v>
      </c>
    </row>
    <row r="29" spans="1:6" x14ac:dyDescent="0.25">
      <c r="A29" s="132">
        <v>2020</v>
      </c>
      <c r="B29" s="98" t="s">
        <v>105</v>
      </c>
      <c r="C29" s="113">
        <v>81.180000000000007</v>
      </c>
      <c r="D29" s="113">
        <v>129.6</v>
      </c>
      <c r="E29" s="133">
        <v>50.53</v>
      </c>
      <c r="F29" s="134">
        <v>5.74</v>
      </c>
    </row>
    <row r="30" spans="1:6" x14ac:dyDescent="0.25">
      <c r="A30" s="80">
        <v>2021</v>
      </c>
      <c r="B30" t="s">
        <v>313</v>
      </c>
      <c r="C30" s="111">
        <v>18.87</v>
      </c>
      <c r="D30" s="111">
        <v>25.73</v>
      </c>
      <c r="E30" s="66">
        <v>23.28</v>
      </c>
      <c r="F30" s="67">
        <v>1.86</v>
      </c>
    </row>
    <row r="31" spans="1:6" x14ac:dyDescent="0.25">
      <c r="A31" s="80">
        <v>2021</v>
      </c>
      <c r="B31" t="s">
        <v>314</v>
      </c>
      <c r="C31" s="111">
        <v>59.46</v>
      </c>
      <c r="D31" s="111">
        <v>111.2</v>
      </c>
      <c r="E31" s="66">
        <v>26.7</v>
      </c>
      <c r="F31" s="67">
        <v>2.91</v>
      </c>
    </row>
    <row r="32" spans="1:6" x14ac:dyDescent="0.25">
      <c r="A32" s="132">
        <v>2021</v>
      </c>
      <c r="B32" s="98" t="s">
        <v>105</v>
      </c>
      <c r="C32" s="113">
        <v>75.63</v>
      </c>
      <c r="D32" s="113">
        <v>136.94</v>
      </c>
      <c r="E32" s="133">
        <v>49.99</v>
      </c>
      <c r="F32" s="134">
        <v>4.78</v>
      </c>
    </row>
    <row r="33" spans="1:6" x14ac:dyDescent="0.25">
      <c r="A33" s="80">
        <v>2022</v>
      </c>
      <c r="B33" t="s">
        <v>313</v>
      </c>
      <c r="C33" s="111">
        <v>19.62</v>
      </c>
      <c r="D33" s="111">
        <v>27.27</v>
      </c>
      <c r="E33" s="66">
        <v>24.46</v>
      </c>
      <c r="F33" s="67">
        <v>1.61</v>
      </c>
    </row>
    <row r="34" spans="1:6" x14ac:dyDescent="0.25">
      <c r="A34" s="80">
        <v>2022</v>
      </c>
      <c r="B34" t="s">
        <v>314</v>
      </c>
      <c r="C34" s="111">
        <v>48.79</v>
      </c>
      <c r="D34" s="111">
        <v>82.53</v>
      </c>
      <c r="E34" s="66">
        <v>19.77</v>
      </c>
      <c r="F34" s="67">
        <v>0.26</v>
      </c>
    </row>
    <row r="35" spans="1:6" x14ac:dyDescent="0.25">
      <c r="A35" s="135">
        <v>2022</v>
      </c>
      <c r="B35" s="94" t="s">
        <v>105</v>
      </c>
      <c r="C35" s="115">
        <v>66.2</v>
      </c>
      <c r="D35" s="115">
        <v>109.79</v>
      </c>
      <c r="E35" s="136">
        <v>44.23</v>
      </c>
      <c r="F35" s="137">
        <v>1.88</v>
      </c>
    </row>
    <row r="37" spans="1:6" x14ac:dyDescent="0.25">
      <c r="A37" t="s">
        <v>96</v>
      </c>
    </row>
    <row r="39" spans="1:6" x14ac:dyDescent="0.25">
      <c r="A39" t="s">
        <v>315</v>
      </c>
    </row>
    <row r="41" spans="1:6" x14ac:dyDescent="0.25">
      <c r="A41" s="10" t="str">
        <f>HYPERLINK("#'Spis treści'!A1", "Powrót do spisu treści")</f>
        <v>Powrót do spisu treści</v>
      </c>
    </row>
  </sheetData>
  <autoFilter ref="A3:F35"/>
  <pageMargins left="0.7" right="0.7" top="0.75" bottom="0.75" header="0.3" footer="0.3"/>
  <pageSetup paperSize="9" orientation="portrait" horizontalDpi="300" verticalDpi="300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3"/>
  <sheetViews>
    <sheetView workbookViewId="0"/>
  </sheetViews>
  <sheetFormatPr defaultColWidth="11.5703125" defaultRowHeight="15" x14ac:dyDescent="0.25"/>
  <cols>
    <col min="1" max="1" width="15.7109375" customWidth="1"/>
    <col min="2" max="2" width="27.7109375" customWidth="1"/>
  </cols>
  <sheetData>
    <row r="1" spans="1:2" x14ac:dyDescent="0.25">
      <c r="A1" t="s">
        <v>316</v>
      </c>
    </row>
    <row r="3" spans="1:2" x14ac:dyDescent="0.25">
      <c r="A3" s="5" t="s">
        <v>72</v>
      </c>
      <c r="B3" s="6" t="s">
        <v>192</v>
      </c>
    </row>
    <row r="4" spans="1:2" x14ac:dyDescent="0.25">
      <c r="A4" s="2" t="s">
        <v>117</v>
      </c>
      <c r="B4" s="68">
        <v>15.32</v>
      </c>
    </row>
    <row r="5" spans="1:2" x14ac:dyDescent="0.25">
      <c r="A5" s="2" t="s">
        <v>118</v>
      </c>
      <c r="B5" s="68">
        <v>21.75</v>
      </c>
    </row>
    <row r="6" spans="1:2" x14ac:dyDescent="0.25">
      <c r="A6" s="2" t="s">
        <v>119</v>
      </c>
      <c r="B6" s="68">
        <v>9.16</v>
      </c>
    </row>
    <row r="7" spans="1:2" x14ac:dyDescent="0.25">
      <c r="A7" s="2" t="s">
        <v>120</v>
      </c>
      <c r="B7" s="68">
        <v>8.58</v>
      </c>
    </row>
    <row r="8" spans="1:2" x14ac:dyDescent="0.25">
      <c r="A8" s="2" t="s">
        <v>121</v>
      </c>
      <c r="B8" s="68">
        <v>9.09</v>
      </c>
    </row>
    <row r="9" spans="1:2" x14ac:dyDescent="0.25">
      <c r="A9" s="2" t="s">
        <v>122</v>
      </c>
      <c r="B9" s="68">
        <v>17.78</v>
      </c>
    </row>
    <row r="10" spans="1:2" x14ac:dyDescent="0.25">
      <c r="A10" s="8" t="s">
        <v>123</v>
      </c>
      <c r="B10" s="69">
        <v>16.37</v>
      </c>
    </row>
    <row r="12" spans="1:2" x14ac:dyDescent="0.25">
      <c r="A12" t="s">
        <v>96</v>
      </c>
    </row>
    <row r="21" spans="1:1" x14ac:dyDescent="0.25">
      <c r="A21" t="s">
        <v>317</v>
      </c>
    </row>
    <row r="23" spans="1:1" x14ac:dyDescent="0.25">
      <c r="A23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ColWidth="11.5703125" defaultRowHeight="15" x14ac:dyDescent="0.25"/>
  <cols>
    <col min="1" max="1" width="15.7109375" customWidth="1"/>
    <col min="2" max="2" width="16.7109375" customWidth="1"/>
    <col min="3" max="3" width="12.7109375" customWidth="1"/>
    <col min="4" max="5" width="13.7109375" customWidth="1"/>
    <col min="6" max="6" width="18.7109375" customWidth="1"/>
    <col min="7" max="7" width="25.7109375" customWidth="1"/>
  </cols>
  <sheetData>
    <row r="1" spans="1:7" x14ac:dyDescent="0.25">
      <c r="A1" t="s">
        <v>318</v>
      </c>
    </row>
    <row r="3" spans="1:7" x14ac:dyDescent="0.25">
      <c r="A3" s="5" t="s">
        <v>72</v>
      </c>
      <c r="B3" s="4" t="s">
        <v>319</v>
      </c>
      <c r="C3" s="4" t="s">
        <v>320</v>
      </c>
      <c r="D3" s="4" t="s">
        <v>321</v>
      </c>
      <c r="E3" s="4" t="s">
        <v>322</v>
      </c>
      <c r="F3" s="4" t="s">
        <v>323</v>
      </c>
      <c r="G3" s="6" t="s">
        <v>238</v>
      </c>
    </row>
    <row r="4" spans="1:7" x14ac:dyDescent="0.25">
      <c r="A4" s="2" t="s">
        <v>117</v>
      </c>
      <c r="B4" s="74">
        <v>0.84513938760854002</v>
      </c>
      <c r="C4" s="74">
        <v>0.119540379969968</v>
      </c>
      <c r="D4" s="74">
        <v>3.2774041914213001E-2</v>
      </c>
      <c r="E4" s="74">
        <v>1.56688646601815E-3</v>
      </c>
      <c r="F4" s="74">
        <v>9.7930404126134402E-4</v>
      </c>
      <c r="G4" s="70">
        <v>15.32</v>
      </c>
    </row>
    <row r="5" spans="1:7" x14ac:dyDescent="0.25">
      <c r="A5" s="2" t="s">
        <v>118</v>
      </c>
      <c r="B5" s="74">
        <v>0.838008092698179</v>
      </c>
      <c r="C5" s="74">
        <v>0.119137391944087</v>
      </c>
      <c r="D5" s="74">
        <v>3.8670222549199898E-2</v>
      </c>
      <c r="E5" s="74">
        <v>2.5289681809821602E-3</v>
      </c>
      <c r="F5" s="74">
        <v>1.65532462755196E-3</v>
      </c>
      <c r="G5" s="70">
        <v>21.75</v>
      </c>
    </row>
    <row r="6" spans="1:7" x14ac:dyDescent="0.25">
      <c r="A6" s="2" t="s">
        <v>119</v>
      </c>
      <c r="B6" s="74">
        <v>0.74295697750600598</v>
      </c>
      <c r="C6" s="74">
        <v>0.18519327364053301</v>
      </c>
      <c r="D6" s="74">
        <v>6.3660187813933206E-2</v>
      </c>
      <c r="E6" s="74">
        <v>4.0401834461672899E-3</v>
      </c>
      <c r="F6" s="74">
        <v>4.1493775933610002E-3</v>
      </c>
      <c r="G6" s="70">
        <v>9.16</v>
      </c>
    </row>
    <row r="7" spans="1:7" x14ac:dyDescent="0.25">
      <c r="A7" s="2" t="s">
        <v>120</v>
      </c>
      <c r="B7" s="74">
        <v>0.60596528020505602</v>
      </c>
      <c r="C7" s="74">
        <v>0.209833391588023</v>
      </c>
      <c r="D7" s="74">
        <v>0.13538389840382201</v>
      </c>
      <c r="E7" s="74">
        <v>1.77094256087615E-2</v>
      </c>
      <c r="F7" s="74">
        <v>3.11080041943376E-2</v>
      </c>
      <c r="G7" s="70">
        <v>8.58</v>
      </c>
    </row>
    <row r="8" spans="1:7" x14ac:dyDescent="0.25">
      <c r="A8" s="2" t="s">
        <v>121</v>
      </c>
      <c r="B8" s="74">
        <v>0.47854785478547901</v>
      </c>
      <c r="C8" s="74">
        <v>0.217161716171617</v>
      </c>
      <c r="D8" s="74">
        <v>0.202200220022002</v>
      </c>
      <c r="E8" s="74">
        <v>3.54235423542354E-2</v>
      </c>
      <c r="F8" s="74">
        <v>6.6666666666666693E-2</v>
      </c>
      <c r="G8" s="70">
        <v>9.09</v>
      </c>
    </row>
    <row r="9" spans="1:7" x14ac:dyDescent="0.25">
      <c r="A9" s="2" t="s">
        <v>122</v>
      </c>
      <c r="B9" s="74">
        <v>0.33391451068616401</v>
      </c>
      <c r="C9" s="74">
        <v>0.203768278965129</v>
      </c>
      <c r="D9" s="74">
        <v>0.267604049493813</v>
      </c>
      <c r="E9" s="74">
        <v>5.8436445444319501E-2</v>
      </c>
      <c r="F9" s="74">
        <v>0.13627671541057401</v>
      </c>
      <c r="G9" s="70">
        <v>17.78</v>
      </c>
    </row>
    <row r="10" spans="1:7" x14ac:dyDescent="0.25">
      <c r="A10" s="8" t="s">
        <v>123</v>
      </c>
      <c r="B10" s="127">
        <v>0.245127390480846</v>
      </c>
      <c r="C10" s="127">
        <v>0.20608541577564601</v>
      </c>
      <c r="D10" s="127">
        <v>0.31343557157695401</v>
      </c>
      <c r="E10" s="127">
        <v>7.0935418830573693E-2</v>
      </c>
      <c r="F10" s="127">
        <v>0.164416203335981</v>
      </c>
      <c r="G10" s="71">
        <v>16.37</v>
      </c>
    </row>
    <row r="12" spans="1:7" x14ac:dyDescent="0.25">
      <c r="A12" t="s">
        <v>96</v>
      </c>
    </row>
    <row r="14" spans="1:7" x14ac:dyDescent="0.25">
      <c r="A14" t="s">
        <v>317</v>
      </c>
    </row>
    <row r="16" spans="1:7" x14ac:dyDescent="0.25">
      <c r="A16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6"/>
  <sheetViews>
    <sheetView workbookViewId="0"/>
  </sheetViews>
  <sheetFormatPr defaultColWidth="11.5703125" defaultRowHeight="15" x14ac:dyDescent="0.25"/>
  <cols>
    <col min="1" max="1" width="15.7109375" customWidth="1"/>
    <col min="2" max="2" width="16.7109375" customWidth="1"/>
    <col min="3" max="3" width="12.7109375" customWidth="1"/>
    <col min="4" max="5" width="13.7109375" customWidth="1"/>
    <col min="6" max="6" width="12.7109375" customWidth="1"/>
    <col min="7" max="7" width="25.7109375" customWidth="1"/>
  </cols>
  <sheetData>
    <row r="1" spans="1:7" x14ac:dyDescent="0.25">
      <c r="A1" t="s">
        <v>324</v>
      </c>
    </row>
    <row r="3" spans="1:7" x14ac:dyDescent="0.25">
      <c r="A3" s="5" t="s">
        <v>72</v>
      </c>
      <c r="B3" s="4" t="s">
        <v>325</v>
      </c>
      <c r="C3" s="4" t="s">
        <v>326</v>
      </c>
      <c r="D3" s="4" t="s">
        <v>327</v>
      </c>
      <c r="E3" s="4" t="s">
        <v>328</v>
      </c>
      <c r="F3" s="4" t="s">
        <v>329</v>
      </c>
      <c r="G3" s="6" t="s">
        <v>238</v>
      </c>
    </row>
    <row r="4" spans="1:7" x14ac:dyDescent="0.25">
      <c r="A4" s="2" t="s">
        <v>117</v>
      </c>
      <c r="B4" s="74">
        <v>0.164066070379317</v>
      </c>
      <c r="C4" s="74">
        <v>6.1696154599464599E-2</v>
      </c>
      <c r="D4" s="74">
        <v>0.20382581445452799</v>
      </c>
      <c r="E4" s="74">
        <v>0.51158843115492603</v>
      </c>
      <c r="F4" s="74">
        <v>5.8823529411764698E-2</v>
      </c>
      <c r="G4" s="72">
        <v>15.32</v>
      </c>
    </row>
    <row r="5" spans="1:7" x14ac:dyDescent="0.25">
      <c r="A5" s="2" t="s">
        <v>118</v>
      </c>
      <c r="B5" s="74">
        <v>0.24944822512414899</v>
      </c>
      <c r="C5" s="74">
        <v>5.3016369321316897E-2</v>
      </c>
      <c r="D5" s="74">
        <v>0.21408865183005299</v>
      </c>
      <c r="E5" s="74">
        <v>0.43047636564281799</v>
      </c>
      <c r="F5" s="74">
        <v>5.2970388081662698E-2</v>
      </c>
      <c r="G5" s="72">
        <v>21.75</v>
      </c>
    </row>
    <row r="6" spans="1:7" x14ac:dyDescent="0.25">
      <c r="A6" s="2" t="s">
        <v>119</v>
      </c>
      <c r="B6" s="74">
        <v>0.31557108538982298</v>
      </c>
      <c r="C6" s="74">
        <v>5.86372570430225E-2</v>
      </c>
      <c r="D6" s="74">
        <v>0.201026424983621</v>
      </c>
      <c r="E6" s="74">
        <v>0.356518890587464</v>
      </c>
      <c r="F6" s="74">
        <v>6.8246341996068993E-2</v>
      </c>
      <c r="G6" s="72">
        <v>9.16</v>
      </c>
    </row>
    <row r="7" spans="1:7" x14ac:dyDescent="0.25">
      <c r="A7" s="2" t="s">
        <v>120</v>
      </c>
      <c r="B7" s="74">
        <v>0.39088896656180799</v>
      </c>
      <c r="C7" s="74">
        <v>5.7322614470464897E-2</v>
      </c>
      <c r="D7" s="74">
        <v>0.144937667482232</v>
      </c>
      <c r="E7" s="74">
        <v>0.295933822672725</v>
      </c>
      <c r="F7" s="74">
        <v>0.110916928812769</v>
      </c>
      <c r="G7" s="72">
        <v>8.58</v>
      </c>
    </row>
    <row r="8" spans="1:7" x14ac:dyDescent="0.25">
      <c r="A8" s="2" t="s">
        <v>121</v>
      </c>
      <c r="B8" s="74">
        <v>0.31144114411441098</v>
      </c>
      <c r="C8" s="74">
        <v>4.8514851485148502E-2</v>
      </c>
      <c r="D8" s="74">
        <v>0.12805280528052801</v>
      </c>
      <c r="E8" s="74">
        <v>0.33619361936193598</v>
      </c>
      <c r="F8" s="74">
        <v>0.175797579757976</v>
      </c>
      <c r="G8" s="72">
        <v>9.09</v>
      </c>
    </row>
    <row r="9" spans="1:7" x14ac:dyDescent="0.25">
      <c r="A9" s="2" t="s">
        <v>122</v>
      </c>
      <c r="B9" s="74">
        <v>0.19881889763779501</v>
      </c>
      <c r="C9" s="74">
        <v>3.9820022497187801E-2</v>
      </c>
      <c r="D9" s="74">
        <v>0.108661417322835</v>
      </c>
      <c r="E9" s="74">
        <v>0.38785151856018002</v>
      </c>
      <c r="F9" s="74">
        <v>0.26484814398200202</v>
      </c>
      <c r="G9" s="72">
        <v>17.78</v>
      </c>
    </row>
    <row r="10" spans="1:7" x14ac:dyDescent="0.25">
      <c r="A10" s="8" t="s">
        <v>123</v>
      </c>
      <c r="B10" s="127">
        <v>0.13930469847864599</v>
      </c>
      <c r="C10" s="127">
        <v>3.6598032626626698E-2</v>
      </c>
      <c r="D10" s="127">
        <v>9.6780106311480402E-2</v>
      </c>
      <c r="E10" s="127">
        <v>0.41711981426040201</v>
      </c>
      <c r="F10" s="127">
        <v>0.31019734832284501</v>
      </c>
      <c r="G10" s="73">
        <v>16.37</v>
      </c>
    </row>
    <row r="12" spans="1:7" x14ac:dyDescent="0.25">
      <c r="A12" t="s">
        <v>96</v>
      </c>
    </row>
    <row r="14" spans="1:7" x14ac:dyDescent="0.25">
      <c r="A14" t="s">
        <v>317</v>
      </c>
    </row>
    <row r="16" spans="1:7" x14ac:dyDescent="0.25">
      <c r="A16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workbookViewId="0">
      <selection activeCell="F23" sqref="F23"/>
    </sheetView>
  </sheetViews>
  <sheetFormatPr defaultColWidth="11.5703125" defaultRowHeight="15" x14ac:dyDescent="0.25"/>
  <cols>
    <col min="1" max="1" width="15.7109375" customWidth="1"/>
    <col min="2" max="2" width="16.7109375" customWidth="1"/>
    <col min="3" max="3" width="12.7109375" customWidth="1"/>
    <col min="4" max="5" width="13.7109375" customWidth="1"/>
    <col min="6" max="6" width="18.7109375" customWidth="1"/>
  </cols>
  <sheetData>
    <row r="1" spans="1:6" x14ac:dyDescent="0.25">
      <c r="A1" t="s">
        <v>330</v>
      </c>
    </row>
    <row r="3" spans="1:6" x14ac:dyDescent="0.25">
      <c r="A3" s="5" t="s">
        <v>72</v>
      </c>
      <c r="B3" s="4" t="s">
        <v>319</v>
      </c>
      <c r="C3" s="4" t="s">
        <v>320</v>
      </c>
      <c r="D3" s="4" t="s">
        <v>321</v>
      </c>
      <c r="E3" s="4" t="s">
        <v>322</v>
      </c>
      <c r="F3" s="6" t="s">
        <v>323</v>
      </c>
    </row>
    <row r="4" spans="1:6" x14ac:dyDescent="0.25">
      <c r="A4" s="2" t="s">
        <v>117</v>
      </c>
      <c r="B4" s="108">
        <v>21.6705360465116</v>
      </c>
      <c r="C4" s="108">
        <v>21.383917857142901</v>
      </c>
      <c r="D4" s="108">
        <v>26.923076923076898</v>
      </c>
      <c r="E4" s="108">
        <v>14.166650000000001</v>
      </c>
      <c r="F4" s="103">
        <v>25</v>
      </c>
    </row>
    <row r="5" spans="1:6" x14ac:dyDescent="0.25">
      <c r="A5" s="2" t="s">
        <v>118</v>
      </c>
      <c r="B5" s="108">
        <v>26.495095680147099</v>
      </c>
      <c r="C5" s="108">
        <v>27.185724087591201</v>
      </c>
      <c r="D5" s="108">
        <v>27.620423699421998</v>
      </c>
      <c r="E5" s="108">
        <v>28.846153846153801</v>
      </c>
      <c r="F5" s="103">
        <v>32.142857142857103</v>
      </c>
    </row>
    <row r="6" spans="1:6" x14ac:dyDescent="0.25">
      <c r="A6" s="2" t="s">
        <v>119</v>
      </c>
      <c r="B6" s="108">
        <v>28.411835386473399</v>
      </c>
      <c r="C6" s="108">
        <v>28.254755583126499</v>
      </c>
      <c r="D6" s="108">
        <v>30.625</v>
      </c>
      <c r="E6" s="108">
        <v>33.3333333333333</v>
      </c>
      <c r="F6" s="103">
        <v>45.454545454545503</v>
      </c>
    </row>
    <row r="7" spans="1:6" x14ac:dyDescent="0.25">
      <c r="A7" s="2" t="s">
        <v>120</v>
      </c>
      <c r="B7" s="108">
        <v>35.268813133640599</v>
      </c>
      <c r="C7" s="108">
        <v>33.081952685950398</v>
      </c>
      <c r="D7" s="108">
        <v>37.379063588390501</v>
      </c>
      <c r="E7" s="108">
        <v>47.666657999999998</v>
      </c>
      <c r="F7" s="103">
        <v>49.061479611650498</v>
      </c>
    </row>
    <row r="8" spans="1:6" x14ac:dyDescent="0.25">
      <c r="A8" s="2" t="s">
        <v>121</v>
      </c>
      <c r="B8" s="108">
        <v>35.312051205673797</v>
      </c>
      <c r="C8" s="108">
        <v>34.726210266940399</v>
      </c>
      <c r="D8" s="108">
        <v>40.504245972495099</v>
      </c>
      <c r="E8" s="108">
        <v>43.827148148148098</v>
      </c>
      <c r="F8" s="103">
        <v>48.570387068965502</v>
      </c>
    </row>
    <row r="9" spans="1:6" x14ac:dyDescent="0.25">
      <c r="A9" s="2" t="s">
        <v>122</v>
      </c>
      <c r="B9" s="108">
        <v>37.063010646766202</v>
      </c>
      <c r="C9" s="108">
        <v>40.540430612244897</v>
      </c>
      <c r="D9" s="108">
        <v>40.420801453710801</v>
      </c>
      <c r="E9" s="108">
        <v>42.434497289972903</v>
      </c>
      <c r="F9" s="103">
        <v>50.2229396929825</v>
      </c>
    </row>
    <row r="10" spans="1:6" x14ac:dyDescent="0.25">
      <c r="A10" s="2" t="s">
        <v>123</v>
      </c>
      <c r="B10" s="108">
        <v>40.018719662921299</v>
      </c>
      <c r="C10" s="108">
        <v>39.794349067431902</v>
      </c>
      <c r="D10" s="108">
        <v>41.841949248747902</v>
      </c>
      <c r="E10" s="108">
        <v>42.642395569620298</v>
      </c>
      <c r="F10" s="103">
        <v>49.314272457142899</v>
      </c>
    </row>
    <row r="11" spans="1:6" x14ac:dyDescent="0.25">
      <c r="A11" s="89" t="s">
        <v>105</v>
      </c>
      <c r="B11" s="115">
        <v>32.455637739531603</v>
      </c>
      <c r="C11" s="115">
        <v>34.917045023015</v>
      </c>
      <c r="D11" s="115">
        <v>39.433812031872499</v>
      </c>
      <c r="E11" s="115">
        <v>42.654310995370402</v>
      </c>
      <c r="F11" s="116">
        <v>49.521238486688503</v>
      </c>
    </row>
    <row r="13" spans="1:6" x14ac:dyDescent="0.25">
      <c r="A13" t="s">
        <v>96</v>
      </c>
    </row>
    <row r="15" spans="1:6" x14ac:dyDescent="0.25">
      <c r="A15" t="s">
        <v>317</v>
      </c>
    </row>
    <row r="17" spans="1:1" x14ac:dyDescent="0.25">
      <c r="A17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1"/>
  <sheetViews>
    <sheetView workbookViewId="0"/>
  </sheetViews>
  <sheetFormatPr defaultColWidth="11.5703125" defaultRowHeight="15" x14ac:dyDescent="0.25"/>
  <cols>
    <col min="1" max="1" width="6.7109375" style="78" customWidth="1"/>
    <col min="2" max="2" width="11.7109375" customWidth="1"/>
    <col min="3" max="3" width="16.7109375" customWidth="1"/>
    <col min="4" max="4" width="9.7109375" customWidth="1"/>
  </cols>
  <sheetData>
    <row r="1" spans="1:4" x14ac:dyDescent="0.25">
      <c r="A1" s="78" t="s">
        <v>71</v>
      </c>
    </row>
    <row r="3" spans="1:4" x14ac:dyDescent="0.25">
      <c r="A3" s="79" t="s">
        <v>64</v>
      </c>
      <c r="B3" s="4" t="s">
        <v>65</v>
      </c>
      <c r="C3" s="4" t="s">
        <v>72</v>
      </c>
      <c r="D3" s="6" t="s">
        <v>66</v>
      </c>
    </row>
    <row r="4" spans="1:4" x14ac:dyDescent="0.25">
      <c r="A4" s="80">
        <v>2019</v>
      </c>
      <c r="B4" t="s">
        <v>69</v>
      </c>
      <c r="C4" t="s">
        <v>73</v>
      </c>
      <c r="D4" s="20">
        <v>5.09</v>
      </c>
    </row>
    <row r="5" spans="1:4" x14ac:dyDescent="0.25">
      <c r="A5" s="80">
        <v>2019</v>
      </c>
      <c r="B5" t="s">
        <v>70</v>
      </c>
      <c r="C5" t="s">
        <v>73</v>
      </c>
      <c r="D5" s="20">
        <v>4.12</v>
      </c>
    </row>
    <row r="6" spans="1:4" x14ac:dyDescent="0.25">
      <c r="A6" s="80">
        <v>2019</v>
      </c>
      <c r="B6" t="s">
        <v>69</v>
      </c>
      <c r="C6" t="s">
        <v>74</v>
      </c>
      <c r="D6" s="20">
        <v>2.27</v>
      </c>
    </row>
    <row r="7" spans="1:4" x14ac:dyDescent="0.25">
      <c r="A7" s="80">
        <v>2019</v>
      </c>
      <c r="B7" t="s">
        <v>70</v>
      </c>
      <c r="C7" t="s">
        <v>74</v>
      </c>
      <c r="D7" s="20">
        <v>2.8</v>
      </c>
    </row>
    <row r="8" spans="1:4" x14ac:dyDescent="0.25">
      <c r="A8" s="80">
        <v>2019</v>
      </c>
      <c r="B8" t="s">
        <v>69</v>
      </c>
      <c r="C8" t="s">
        <v>75</v>
      </c>
      <c r="D8" s="20">
        <v>3.53</v>
      </c>
    </row>
    <row r="9" spans="1:4" x14ac:dyDescent="0.25">
      <c r="A9" s="80">
        <v>2019</v>
      </c>
      <c r="B9" t="s">
        <v>70</v>
      </c>
      <c r="C9" t="s">
        <v>75</v>
      </c>
      <c r="D9" s="20">
        <v>4.3</v>
      </c>
    </row>
    <row r="10" spans="1:4" x14ac:dyDescent="0.25">
      <c r="A10" s="80">
        <v>2019</v>
      </c>
      <c r="B10" t="s">
        <v>69</v>
      </c>
      <c r="C10" t="s">
        <v>76</v>
      </c>
      <c r="D10" s="20">
        <v>5.62</v>
      </c>
    </row>
    <row r="11" spans="1:4" x14ac:dyDescent="0.25">
      <c r="A11" s="80">
        <v>2019</v>
      </c>
      <c r="B11" t="s">
        <v>70</v>
      </c>
      <c r="C11" t="s">
        <v>76</v>
      </c>
      <c r="D11" s="20">
        <v>5.96</v>
      </c>
    </row>
    <row r="12" spans="1:4" x14ac:dyDescent="0.25">
      <c r="A12" s="80">
        <v>2019</v>
      </c>
      <c r="B12" t="s">
        <v>69</v>
      </c>
      <c r="C12" t="s">
        <v>77</v>
      </c>
      <c r="D12" s="20">
        <v>3.57</v>
      </c>
    </row>
    <row r="13" spans="1:4" x14ac:dyDescent="0.25">
      <c r="A13" s="81">
        <v>2019</v>
      </c>
      <c r="B13" s="19" t="s">
        <v>70</v>
      </c>
      <c r="C13" s="19" t="s">
        <v>77</v>
      </c>
      <c r="D13" s="21">
        <v>2.99</v>
      </c>
    </row>
    <row r="17" spans="1:1" x14ac:dyDescent="0.25">
      <c r="A17" s="78" t="s">
        <v>18</v>
      </c>
    </row>
    <row r="19" spans="1:1" x14ac:dyDescent="0.25">
      <c r="A19" s="78" t="s">
        <v>19</v>
      </c>
    </row>
    <row r="21" spans="1:1" x14ac:dyDescent="0.25">
      <c r="A21" s="8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9"/>
  <sheetViews>
    <sheetView workbookViewId="0"/>
  </sheetViews>
  <sheetFormatPr defaultColWidth="11.5703125" defaultRowHeight="15" x14ac:dyDescent="0.25"/>
  <cols>
    <col min="1" max="1" width="6.7109375" style="78" customWidth="1"/>
    <col min="2" max="2" width="16.7109375" customWidth="1"/>
    <col min="3" max="3" width="12.7109375" customWidth="1"/>
    <col min="4" max="4" width="51.7109375" style="74" customWidth="1"/>
  </cols>
  <sheetData>
    <row r="1" spans="1:4" x14ac:dyDescent="0.25">
      <c r="A1" s="78" t="s">
        <v>78</v>
      </c>
    </row>
    <row r="3" spans="1:4" x14ac:dyDescent="0.25">
      <c r="A3" s="79" t="s">
        <v>64</v>
      </c>
      <c r="B3" s="4" t="s">
        <v>72</v>
      </c>
      <c r="C3" s="4" t="s">
        <v>66</v>
      </c>
      <c r="D3" s="75" t="s">
        <v>79</v>
      </c>
    </row>
    <row r="4" spans="1:4" x14ac:dyDescent="0.25">
      <c r="A4" s="80">
        <v>2000</v>
      </c>
      <c r="B4" t="s">
        <v>77</v>
      </c>
      <c r="C4" s="22">
        <v>2.0663949173252001</v>
      </c>
      <c r="D4" s="76">
        <v>0</v>
      </c>
    </row>
    <row r="5" spans="1:4" x14ac:dyDescent="0.25">
      <c r="A5" s="80">
        <v>2000</v>
      </c>
      <c r="B5" t="s">
        <v>73</v>
      </c>
      <c r="C5" s="22">
        <v>0.51614210201656596</v>
      </c>
      <c r="D5" s="76">
        <v>0</v>
      </c>
    </row>
    <row r="6" spans="1:4" x14ac:dyDescent="0.25">
      <c r="A6" s="80">
        <v>2000</v>
      </c>
      <c r="B6" t="s">
        <v>74</v>
      </c>
      <c r="C6" s="22">
        <v>2.1298057603360201</v>
      </c>
      <c r="D6" s="76">
        <v>0</v>
      </c>
    </row>
    <row r="7" spans="1:4" x14ac:dyDescent="0.25">
      <c r="A7" s="80">
        <v>2000</v>
      </c>
      <c r="B7" t="s">
        <v>75</v>
      </c>
      <c r="C7" s="22">
        <v>20.0411429596742</v>
      </c>
      <c r="D7" s="76">
        <v>0</v>
      </c>
    </row>
    <row r="8" spans="1:4" x14ac:dyDescent="0.25">
      <c r="A8" s="80">
        <v>2000</v>
      </c>
      <c r="B8" t="s">
        <v>76</v>
      </c>
      <c r="C8" s="22">
        <v>80.6128934448884</v>
      </c>
      <c r="D8" s="76">
        <v>0</v>
      </c>
    </row>
    <row r="9" spans="1:4" x14ac:dyDescent="0.25">
      <c r="A9" s="80">
        <v>2001</v>
      </c>
      <c r="B9" t="s">
        <v>77</v>
      </c>
      <c r="C9" s="22">
        <v>1.9809323127996801</v>
      </c>
      <c r="D9" s="76">
        <v>-4.13583114287501E-2</v>
      </c>
    </row>
    <row r="10" spans="1:4" x14ac:dyDescent="0.25">
      <c r="A10" s="80">
        <v>2001</v>
      </c>
      <c r="B10" t="s">
        <v>73</v>
      </c>
      <c r="C10" s="22">
        <v>0.50366151847146101</v>
      </c>
      <c r="D10" s="76">
        <v>-2.4180518303666399E-2</v>
      </c>
    </row>
    <row r="11" spans="1:4" x14ac:dyDescent="0.25">
      <c r="A11" s="80">
        <v>2001</v>
      </c>
      <c r="B11" t="s">
        <v>74</v>
      </c>
      <c r="C11" s="22">
        <v>2.0681840785925401</v>
      </c>
      <c r="D11" s="76">
        <v>-2.89330054839145E-2</v>
      </c>
    </row>
    <row r="12" spans="1:4" x14ac:dyDescent="0.25">
      <c r="A12" s="80">
        <v>2001</v>
      </c>
      <c r="B12" t="s">
        <v>75</v>
      </c>
      <c r="C12" s="22">
        <v>19.202697018517</v>
      </c>
      <c r="D12" s="76">
        <v>-4.18362337339886E-2</v>
      </c>
    </row>
    <row r="13" spans="1:4" x14ac:dyDescent="0.25">
      <c r="A13" s="80">
        <v>2001</v>
      </c>
      <c r="B13" t="s">
        <v>76</v>
      </c>
      <c r="C13" s="22">
        <v>78.618407971687503</v>
      </c>
      <c r="D13" s="76">
        <v>-2.4741519476216601E-2</v>
      </c>
    </row>
    <row r="14" spans="1:4" x14ac:dyDescent="0.25">
      <c r="A14" s="80">
        <v>2004</v>
      </c>
      <c r="B14" t="s">
        <v>77</v>
      </c>
      <c r="C14" s="22">
        <v>1.75266910620903</v>
      </c>
      <c r="D14" s="76">
        <v>-0.15182277525259799</v>
      </c>
    </row>
    <row r="15" spans="1:4" x14ac:dyDescent="0.25">
      <c r="A15" s="80">
        <v>2004</v>
      </c>
      <c r="B15" t="s">
        <v>73</v>
      </c>
      <c r="C15" s="22">
        <v>0.46345109037957599</v>
      </c>
      <c r="D15" s="76">
        <v>-0.102086249951565</v>
      </c>
    </row>
    <row r="16" spans="1:4" x14ac:dyDescent="0.25">
      <c r="A16" s="80">
        <v>2004</v>
      </c>
      <c r="B16" t="s">
        <v>74</v>
      </c>
      <c r="C16" s="22">
        <v>1.89365318708242</v>
      </c>
      <c r="D16" s="76">
        <v>-0.110879864094433</v>
      </c>
    </row>
    <row r="17" spans="1:4" x14ac:dyDescent="0.25">
      <c r="A17" s="80">
        <v>2004</v>
      </c>
      <c r="B17" t="s">
        <v>75</v>
      </c>
      <c r="C17" s="22">
        <v>16.6096796465105</v>
      </c>
      <c r="D17" s="76">
        <v>-0.171220938849066</v>
      </c>
    </row>
    <row r="18" spans="1:4" x14ac:dyDescent="0.25">
      <c r="A18" s="80">
        <v>2004</v>
      </c>
      <c r="B18" t="s">
        <v>76</v>
      </c>
      <c r="C18" s="22">
        <v>71.101167626057801</v>
      </c>
      <c r="D18" s="76">
        <v>-0.117992611508645</v>
      </c>
    </row>
    <row r="19" spans="1:4" x14ac:dyDescent="0.25">
      <c r="A19" s="80">
        <v>2002</v>
      </c>
      <c r="B19" t="s">
        <v>77</v>
      </c>
      <c r="C19" s="22">
        <v>1.90792864222046</v>
      </c>
      <c r="D19" s="76">
        <v>-7.6687313628252096E-2</v>
      </c>
    </row>
    <row r="20" spans="1:4" x14ac:dyDescent="0.25">
      <c r="A20" s="80">
        <v>2002</v>
      </c>
      <c r="B20" t="s">
        <v>73</v>
      </c>
      <c r="C20" s="22">
        <v>0.48332018969426199</v>
      </c>
      <c r="D20" s="76">
        <v>-6.3590844835304097E-2</v>
      </c>
    </row>
    <row r="21" spans="1:4" x14ac:dyDescent="0.25">
      <c r="A21" s="80">
        <v>2002</v>
      </c>
      <c r="B21" t="s">
        <v>74</v>
      </c>
      <c r="C21" s="22">
        <v>2.0129040501606101</v>
      </c>
      <c r="D21" s="76">
        <v>-5.4888437411759902E-2</v>
      </c>
    </row>
    <row r="22" spans="1:4" x14ac:dyDescent="0.25">
      <c r="A22" s="80">
        <v>2002</v>
      </c>
      <c r="B22" t="s">
        <v>75</v>
      </c>
      <c r="C22" s="22">
        <v>18.462755181859301</v>
      </c>
      <c r="D22" s="76">
        <v>-7.8757373319023105E-2</v>
      </c>
    </row>
    <row r="23" spans="1:4" x14ac:dyDescent="0.25">
      <c r="A23" s="80">
        <v>2002</v>
      </c>
      <c r="B23" t="s">
        <v>76</v>
      </c>
      <c r="C23" s="22">
        <v>76.844278231584596</v>
      </c>
      <c r="D23" s="76">
        <v>-4.6749534128560297E-2</v>
      </c>
    </row>
    <row r="24" spans="1:4" x14ac:dyDescent="0.25">
      <c r="A24" s="80">
        <v>2005</v>
      </c>
      <c r="B24" t="s">
        <v>77</v>
      </c>
      <c r="C24" s="22">
        <v>1.7234403784568799</v>
      </c>
      <c r="D24" s="76">
        <v>-0.16596756795755599</v>
      </c>
    </row>
    <row r="25" spans="1:4" x14ac:dyDescent="0.25">
      <c r="A25" s="80">
        <v>2005</v>
      </c>
      <c r="B25" t="s">
        <v>73</v>
      </c>
      <c r="C25" s="22">
        <v>0.464354959844821</v>
      </c>
      <c r="D25" s="76">
        <v>-0.10033504720776</v>
      </c>
    </row>
    <row r="26" spans="1:4" x14ac:dyDescent="0.25">
      <c r="A26" s="80">
        <v>2005</v>
      </c>
      <c r="B26" t="s">
        <v>74</v>
      </c>
      <c r="C26" s="22">
        <v>1.85788497673289</v>
      </c>
      <c r="D26" s="76">
        <v>-0.127673982607799</v>
      </c>
    </row>
    <row r="27" spans="1:4" x14ac:dyDescent="0.25">
      <c r="A27" s="80">
        <v>2005</v>
      </c>
      <c r="B27" t="s">
        <v>75</v>
      </c>
      <c r="C27" s="22">
        <v>15.9866625303027</v>
      </c>
      <c r="D27" s="76">
        <v>-0.202307844294599</v>
      </c>
    </row>
    <row r="28" spans="1:4" x14ac:dyDescent="0.25">
      <c r="A28" s="80">
        <v>2005</v>
      </c>
      <c r="B28" t="s">
        <v>76</v>
      </c>
      <c r="C28" s="22">
        <v>69.820629007015995</v>
      </c>
      <c r="D28" s="76">
        <v>-0.13387764632528201</v>
      </c>
    </row>
    <row r="29" spans="1:4" x14ac:dyDescent="0.25">
      <c r="A29" s="80">
        <v>2003</v>
      </c>
      <c r="B29" t="s">
        <v>77</v>
      </c>
      <c r="C29" s="22">
        <v>1.83222292995627</v>
      </c>
      <c r="D29" s="76">
        <v>-0.113323927292681</v>
      </c>
    </row>
    <row r="30" spans="1:4" x14ac:dyDescent="0.25">
      <c r="A30" s="80">
        <v>2003</v>
      </c>
      <c r="B30" t="s">
        <v>73</v>
      </c>
      <c r="C30" s="22">
        <v>0.468343863334993</v>
      </c>
      <c r="D30" s="76">
        <v>-9.2606742396764904E-2</v>
      </c>
    </row>
    <row r="31" spans="1:4" x14ac:dyDescent="0.25">
      <c r="A31" s="80">
        <v>2003</v>
      </c>
      <c r="B31" t="s">
        <v>74</v>
      </c>
      <c r="C31" s="22">
        <v>1.9483424757046801</v>
      </c>
      <c r="D31" s="76">
        <v>-8.5201800094063307E-2</v>
      </c>
    </row>
    <row r="32" spans="1:4" x14ac:dyDescent="0.25">
      <c r="A32" s="80">
        <v>2003</v>
      </c>
      <c r="B32" t="s">
        <v>75</v>
      </c>
      <c r="C32" s="22">
        <v>17.730841460783001</v>
      </c>
      <c r="D32" s="76">
        <v>-0.115277931180868</v>
      </c>
    </row>
    <row r="33" spans="1:4" x14ac:dyDescent="0.25">
      <c r="A33" s="80">
        <v>2003</v>
      </c>
      <c r="B33" t="s">
        <v>76</v>
      </c>
      <c r="C33" s="22">
        <v>74.377883371900793</v>
      </c>
      <c r="D33" s="76">
        <v>-7.7345072314643298E-2</v>
      </c>
    </row>
    <row r="34" spans="1:4" x14ac:dyDescent="0.25">
      <c r="A34" s="80">
        <v>2010</v>
      </c>
      <c r="B34" t="s">
        <v>77</v>
      </c>
      <c r="C34" s="22">
        <v>1.4097536216776001</v>
      </c>
      <c r="D34" s="76">
        <v>-0.31777144346520703</v>
      </c>
    </row>
    <row r="35" spans="1:4" x14ac:dyDescent="0.25">
      <c r="A35" s="80">
        <v>2010</v>
      </c>
      <c r="B35" t="s">
        <v>73</v>
      </c>
      <c r="C35" s="22">
        <v>0.40013578701041802</v>
      </c>
      <c r="D35" s="76">
        <v>-0.22475654389152</v>
      </c>
    </row>
    <row r="36" spans="1:4" x14ac:dyDescent="0.25">
      <c r="A36" s="80">
        <v>2010</v>
      </c>
      <c r="B36" t="s">
        <v>74</v>
      </c>
      <c r="C36" s="22">
        <v>1.6514103308974399</v>
      </c>
      <c r="D36" s="76">
        <v>-0.224619276718974</v>
      </c>
    </row>
    <row r="37" spans="1:4" x14ac:dyDescent="0.25">
      <c r="A37" s="80">
        <v>2010</v>
      </c>
      <c r="B37" t="s">
        <v>75</v>
      </c>
      <c r="C37" s="22">
        <v>13.916951426653499</v>
      </c>
      <c r="D37" s="76">
        <v>-0.30558095141297797</v>
      </c>
    </row>
    <row r="38" spans="1:4" x14ac:dyDescent="0.25">
      <c r="A38" s="80">
        <v>2010</v>
      </c>
      <c r="B38" t="s">
        <v>76</v>
      </c>
      <c r="C38" s="22">
        <v>59.808373128916202</v>
      </c>
      <c r="D38" s="76">
        <v>-0.25807931494476499</v>
      </c>
    </row>
    <row r="39" spans="1:4" x14ac:dyDescent="0.25">
      <c r="A39" s="80">
        <v>2009</v>
      </c>
      <c r="B39" t="s">
        <v>77</v>
      </c>
      <c r="C39" s="22">
        <v>1.4908486823002101</v>
      </c>
      <c r="D39" s="76">
        <v>-0.27852673765283598</v>
      </c>
    </row>
    <row r="40" spans="1:4" x14ac:dyDescent="0.25">
      <c r="A40" s="80">
        <v>2009</v>
      </c>
      <c r="B40" t="s">
        <v>73</v>
      </c>
      <c r="C40" s="22">
        <v>0.41571477906371301</v>
      </c>
      <c r="D40" s="76">
        <v>-0.19457301111551201</v>
      </c>
    </row>
    <row r="41" spans="1:4" x14ac:dyDescent="0.25">
      <c r="A41" s="80">
        <v>2009</v>
      </c>
      <c r="B41" t="s">
        <v>74</v>
      </c>
      <c r="C41" s="22">
        <v>1.68634628037004</v>
      </c>
      <c r="D41" s="76">
        <v>-0.208215926646765</v>
      </c>
    </row>
    <row r="42" spans="1:4" x14ac:dyDescent="0.25">
      <c r="A42" s="80">
        <v>2009</v>
      </c>
      <c r="B42" t="s">
        <v>75</v>
      </c>
      <c r="C42" s="22">
        <v>14.181848444036</v>
      </c>
      <c r="D42" s="76">
        <v>-0.29236329122685101</v>
      </c>
    </row>
    <row r="43" spans="1:4" x14ac:dyDescent="0.25">
      <c r="A43" s="80">
        <v>2009</v>
      </c>
      <c r="B43" t="s">
        <v>76</v>
      </c>
      <c r="C43" s="22">
        <v>62.293830291621099</v>
      </c>
      <c r="D43" s="76">
        <v>-0.22724730958567199</v>
      </c>
    </row>
    <row r="44" spans="1:4" x14ac:dyDescent="0.25">
      <c r="A44" s="80">
        <v>2006</v>
      </c>
      <c r="B44" t="s">
        <v>77</v>
      </c>
      <c r="C44" s="22">
        <v>1.6712861429024199</v>
      </c>
      <c r="D44" s="76">
        <v>-0.19120680713550001</v>
      </c>
    </row>
    <row r="45" spans="1:4" x14ac:dyDescent="0.25">
      <c r="A45" s="80">
        <v>2006</v>
      </c>
      <c r="B45" t="s">
        <v>73</v>
      </c>
      <c r="C45" s="22">
        <v>0.45269625791017998</v>
      </c>
      <c r="D45" s="76">
        <v>-0.12292321021382099</v>
      </c>
    </row>
    <row r="46" spans="1:4" x14ac:dyDescent="0.25">
      <c r="A46" s="80">
        <v>2006</v>
      </c>
      <c r="B46" t="s">
        <v>74</v>
      </c>
      <c r="C46" s="22">
        <v>1.8107882814963701</v>
      </c>
      <c r="D46" s="76">
        <v>-0.14978712368085301</v>
      </c>
    </row>
    <row r="47" spans="1:4" x14ac:dyDescent="0.25">
      <c r="A47" s="80">
        <v>2006</v>
      </c>
      <c r="B47" t="s">
        <v>75</v>
      </c>
      <c r="C47" s="22">
        <v>15.4928825697565</v>
      </c>
      <c r="D47" s="76">
        <v>-0.22694615766523399</v>
      </c>
    </row>
    <row r="48" spans="1:4" x14ac:dyDescent="0.25">
      <c r="A48" s="80">
        <v>2006</v>
      </c>
      <c r="B48" t="s">
        <v>76</v>
      </c>
      <c r="C48" s="22">
        <v>68.663209897334298</v>
      </c>
      <c r="D48" s="76">
        <v>-0.148235388123409</v>
      </c>
    </row>
    <row r="49" spans="1:4" x14ac:dyDescent="0.25">
      <c r="A49" s="80">
        <v>2007</v>
      </c>
      <c r="B49" t="s">
        <v>77</v>
      </c>
      <c r="C49" s="22">
        <v>1.6100701464862399</v>
      </c>
      <c r="D49" s="76">
        <v>-0.220831345941191</v>
      </c>
    </row>
    <row r="50" spans="1:4" x14ac:dyDescent="0.25">
      <c r="A50" s="80">
        <v>2007</v>
      </c>
      <c r="B50" t="s">
        <v>73</v>
      </c>
      <c r="C50" s="22">
        <v>0.439108729358136</v>
      </c>
      <c r="D50" s="76">
        <v>-0.14924838016015399</v>
      </c>
    </row>
    <row r="51" spans="1:4" x14ac:dyDescent="0.25">
      <c r="A51" s="80">
        <v>2007</v>
      </c>
      <c r="B51" t="s">
        <v>74</v>
      </c>
      <c r="C51" s="22">
        <v>1.76511546412358</v>
      </c>
      <c r="D51" s="76">
        <v>-0.17123171652747499</v>
      </c>
    </row>
    <row r="52" spans="1:4" x14ac:dyDescent="0.25">
      <c r="A52" s="80">
        <v>2007</v>
      </c>
      <c r="B52" t="s">
        <v>75</v>
      </c>
      <c r="C52" s="22">
        <v>15.105679041755399</v>
      </c>
      <c r="D52" s="76">
        <v>-0.246266589078764</v>
      </c>
    </row>
    <row r="53" spans="1:4" x14ac:dyDescent="0.25">
      <c r="A53" s="80">
        <v>2007</v>
      </c>
      <c r="B53" t="s">
        <v>76</v>
      </c>
      <c r="C53" s="22">
        <v>67.008881313950894</v>
      </c>
      <c r="D53" s="76">
        <v>-0.16875727380059799</v>
      </c>
    </row>
    <row r="54" spans="1:4" x14ac:dyDescent="0.25">
      <c r="A54" s="80">
        <v>2008</v>
      </c>
      <c r="B54" t="s">
        <v>77</v>
      </c>
      <c r="C54" s="22">
        <v>1.5585606004005099</v>
      </c>
      <c r="D54" s="76">
        <v>-0.24575859757825999</v>
      </c>
    </row>
    <row r="55" spans="1:4" x14ac:dyDescent="0.25">
      <c r="A55" s="80">
        <v>2008</v>
      </c>
      <c r="B55" t="s">
        <v>73</v>
      </c>
      <c r="C55" s="22">
        <v>0.42813067955309098</v>
      </c>
      <c r="D55" s="76">
        <v>-0.17051781305887401</v>
      </c>
    </row>
    <row r="56" spans="1:4" x14ac:dyDescent="0.25">
      <c r="A56" s="80">
        <v>2008</v>
      </c>
      <c r="B56" t="s">
        <v>74</v>
      </c>
      <c r="C56" s="22">
        <v>1.7372973169780801</v>
      </c>
      <c r="D56" s="76">
        <v>-0.184293070601901</v>
      </c>
    </row>
    <row r="57" spans="1:4" x14ac:dyDescent="0.25">
      <c r="A57" s="80">
        <v>2008</v>
      </c>
      <c r="B57" t="s">
        <v>75</v>
      </c>
      <c r="C57" s="22">
        <v>14.748475378593501</v>
      </c>
      <c r="D57" s="76">
        <v>-0.26409010662367999</v>
      </c>
    </row>
    <row r="58" spans="1:4" x14ac:dyDescent="0.25">
      <c r="A58" s="80">
        <v>2008</v>
      </c>
      <c r="B58" t="s">
        <v>76</v>
      </c>
      <c r="C58" s="22">
        <v>65.805671393329007</v>
      </c>
      <c r="D58" s="76">
        <v>-0.183683048936612</v>
      </c>
    </row>
    <row r="59" spans="1:4" x14ac:dyDescent="0.25">
      <c r="A59" s="80">
        <v>2012</v>
      </c>
      <c r="B59" t="s">
        <v>77</v>
      </c>
      <c r="C59" s="22">
        <v>1.32284667981332</v>
      </c>
      <c r="D59" s="76">
        <v>-0.35982871970782199</v>
      </c>
    </row>
    <row r="60" spans="1:4" x14ac:dyDescent="0.25">
      <c r="A60" s="80">
        <v>2012</v>
      </c>
      <c r="B60" t="s">
        <v>73</v>
      </c>
      <c r="C60" s="22">
        <v>0.37289783623518302</v>
      </c>
      <c r="D60" s="76">
        <v>-0.27752873718638299</v>
      </c>
    </row>
    <row r="61" spans="1:4" x14ac:dyDescent="0.25">
      <c r="A61" s="80">
        <v>2012</v>
      </c>
      <c r="B61" t="s">
        <v>74</v>
      </c>
      <c r="C61" s="22">
        <v>1.5613587478834901</v>
      </c>
      <c r="D61" s="76">
        <v>-0.26690087098029103</v>
      </c>
    </row>
    <row r="62" spans="1:4" x14ac:dyDescent="0.25">
      <c r="A62" s="80">
        <v>2012</v>
      </c>
      <c r="B62" t="s">
        <v>75</v>
      </c>
      <c r="C62" s="22">
        <v>13.239520071294899</v>
      </c>
      <c r="D62" s="76">
        <v>-0.339382983398961</v>
      </c>
    </row>
    <row r="63" spans="1:4" x14ac:dyDescent="0.25">
      <c r="A63" s="80">
        <v>2012</v>
      </c>
      <c r="B63" t="s">
        <v>76</v>
      </c>
      <c r="C63" s="22">
        <v>58.037382431679603</v>
      </c>
      <c r="D63" s="76">
        <v>-0.28004838988496</v>
      </c>
    </row>
    <row r="64" spans="1:4" x14ac:dyDescent="0.25">
      <c r="A64" s="80">
        <v>2011</v>
      </c>
      <c r="B64" t="s">
        <v>77</v>
      </c>
      <c r="C64" s="22">
        <v>1.3554771655505</v>
      </c>
      <c r="D64" s="76">
        <v>-0.34403769860938799</v>
      </c>
    </row>
    <row r="65" spans="1:4" x14ac:dyDescent="0.25">
      <c r="A65" s="80">
        <v>2011</v>
      </c>
      <c r="B65" t="s">
        <v>73</v>
      </c>
      <c r="C65" s="22">
        <v>0.38729651501010198</v>
      </c>
      <c r="D65" s="76">
        <v>-0.24963200347939901</v>
      </c>
    </row>
    <row r="66" spans="1:4" x14ac:dyDescent="0.25">
      <c r="A66" s="80">
        <v>2011</v>
      </c>
      <c r="B66" t="s">
        <v>74</v>
      </c>
      <c r="C66" s="22">
        <v>1.6113668961580701</v>
      </c>
      <c r="D66" s="76">
        <v>-0.24342072588635999</v>
      </c>
    </row>
    <row r="67" spans="1:4" x14ac:dyDescent="0.25">
      <c r="A67" s="80">
        <v>2011</v>
      </c>
      <c r="B67" t="s">
        <v>75</v>
      </c>
      <c r="C67" s="22">
        <v>13.657818384811399</v>
      </c>
      <c r="D67" s="76">
        <v>-0.31851100447249903</v>
      </c>
    </row>
    <row r="68" spans="1:4" x14ac:dyDescent="0.25">
      <c r="A68" s="80">
        <v>2011</v>
      </c>
      <c r="B68" t="s">
        <v>76</v>
      </c>
      <c r="C68" s="22">
        <v>58.926394427925104</v>
      </c>
      <c r="D68" s="76">
        <v>-0.26902022852943902</v>
      </c>
    </row>
    <row r="69" spans="1:4" x14ac:dyDescent="0.25">
      <c r="A69" s="80">
        <v>2013</v>
      </c>
      <c r="B69" t="s">
        <v>77</v>
      </c>
      <c r="C69" s="22">
        <v>1.2847790264259999</v>
      </c>
      <c r="D69" s="76">
        <v>-0.37825097436406202</v>
      </c>
    </row>
    <row r="70" spans="1:4" x14ac:dyDescent="0.25">
      <c r="A70" s="80">
        <v>2013</v>
      </c>
      <c r="B70" t="s">
        <v>73</v>
      </c>
      <c r="C70" s="22">
        <v>0.35774494212083002</v>
      </c>
      <c r="D70" s="76">
        <v>-0.30688672611065398</v>
      </c>
    </row>
    <row r="71" spans="1:4" x14ac:dyDescent="0.25">
      <c r="A71" s="80">
        <v>2013</v>
      </c>
      <c r="B71" t="s">
        <v>74</v>
      </c>
      <c r="C71" s="22">
        <v>1.5393932991660799</v>
      </c>
      <c r="D71" s="76">
        <v>-0.27721422871764101</v>
      </c>
    </row>
    <row r="72" spans="1:4" x14ac:dyDescent="0.25">
      <c r="A72" s="80">
        <v>2013</v>
      </c>
      <c r="B72" t="s">
        <v>75</v>
      </c>
      <c r="C72" s="22">
        <v>12.7161349948355</v>
      </c>
      <c r="D72" s="76">
        <v>-0.36549851371140601</v>
      </c>
    </row>
    <row r="73" spans="1:4" x14ac:dyDescent="0.25">
      <c r="A73" s="80">
        <v>2013</v>
      </c>
      <c r="B73" t="s">
        <v>76</v>
      </c>
      <c r="C73" s="22">
        <v>58.5769302608904</v>
      </c>
      <c r="D73" s="76">
        <v>-0.27335531876253799</v>
      </c>
    </row>
    <row r="74" spans="1:4" x14ac:dyDescent="0.25">
      <c r="A74" s="80">
        <v>2014</v>
      </c>
      <c r="B74" t="s">
        <v>77</v>
      </c>
      <c r="C74" s="22">
        <v>1.2376842691241401</v>
      </c>
      <c r="D74" s="76">
        <v>-0.40104175695213601</v>
      </c>
    </row>
    <row r="75" spans="1:4" x14ac:dyDescent="0.25">
      <c r="A75" s="80">
        <v>2014</v>
      </c>
      <c r="B75" t="s">
        <v>73</v>
      </c>
      <c r="C75" s="22">
        <v>0.34684417843781201</v>
      </c>
      <c r="D75" s="76">
        <v>-0.328006420939712</v>
      </c>
    </row>
    <row r="76" spans="1:4" x14ac:dyDescent="0.25">
      <c r="A76" s="80">
        <v>2014</v>
      </c>
      <c r="B76" t="s">
        <v>74</v>
      </c>
      <c r="C76" s="22">
        <v>1.49999670318426</v>
      </c>
      <c r="D76" s="76">
        <v>-0.29571197002133898</v>
      </c>
    </row>
    <row r="77" spans="1:4" x14ac:dyDescent="0.25">
      <c r="A77" s="80">
        <v>2014</v>
      </c>
      <c r="B77" t="s">
        <v>75</v>
      </c>
      <c r="C77" s="22">
        <v>12.361952671900999</v>
      </c>
      <c r="D77" s="76">
        <v>-0.38317127437416898</v>
      </c>
    </row>
    <row r="78" spans="1:4" x14ac:dyDescent="0.25">
      <c r="A78" s="80">
        <v>2014</v>
      </c>
      <c r="B78" t="s">
        <v>76</v>
      </c>
      <c r="C78" s="22">
        <v>58.309539465102397</v>
      </c>
      <c r="D78" s="76">
        <v>-0.27667229182182701</v>
      </c>
    </row>
    <row r="79" spans="1:4" x14ac:dyDescent="0.25">
      <c r="A79" s="80">
        <v>2016</v>
      </c>
      <c r="B79" t="s">
        <v>77</v>
      </c>
      <c r="C79" s="22">
        <v>1.11378895999942</v>
      </c>
      <c r="D79" s="76">
        <v>-0.460998983949717</v>
      </c>
    </row>
    <row r="80" spans="1:4" x14ac:dyDescent="0.25">
      <c r="A80" s="80">
        <v>2016</v>
      </c>
      <c r="B80" t="s">
        <v>73</v>
      </c>
      <c r="C80" s="22">
        <v>0.32578021181130401</v>
      </c>
      <c r="D80" s="76">
        <v>-0.36881682285075801</v>
      </c>
    </row>
    <row r="81" spans="1:4" x14ac:dyDescent="0.25">
      <c r="A81" s="80">
        <v>2016</v>
      </c>
      <c r="B81" t="s">
        <v>74</v>
      </c>
      <c r="C81" s="22">
        <v>1.4635250355888401</v>
      </c>
      <c r="D81" s="76">
        <v>-0.312836380272564</v>
      </c>
    </row>
    <row r="82" spans="1:4" x14ac:dyDescent="0.25">
      <c r="A82" s="80">
        <v>2016</v>
      </c>
      <c r="B82" t="s">
        <v>75</v>
      </c>
      <c r="C82" s="22">
        <v>12.0723894992709</v>
      </c>
      <c r="D82" s="76">
        <v>-0.39761971043456301</v>
      </c>
    </row>
    <row r="83" spans="1:4" x14ac:dyDescent="0.25">
      <c r="A83" s="80">
        <v>2016</v>
      </c>
      <c r="B83" t="s">
        <v>76</v>
      </c>
      <c r="C83" s="22">
        <v>55.635665319437997</v>
      </c>
      <c r="D83" s="76">
        <v>-0.30984160297541202</v>
      </c>
    </row>
    <row r="84" spans="1:4" x14ac:dyDescent="0.25">
      <c r="A84" s="80">
        <v>2015</v>
      </c>
      <c r="B84" t="s">
        <v>77</v>
      </c>
      <c r="C84" s="22">
        <v>1.18283154387379</v>
      </c>
      <c r="D84" s="76">
        <v>-0.42758688866459299</v>
      </c>
    </row>
    <row r="85" spans="1:4" x14ac:dyDescent="0.25">
      <c r="A85" s="80">
        <v>2015</v>
      </c>
      <c r="B85" t="s">
        <v>73</v>
      </c>
      <c r="C85" s="22">
        <v>0.33849165375767798</v>
      </c>
      <c r="D85" s="76">
        <v>-0.34418902772087001</v>
      </c>
    </row>
    <row r="86" spans="1:4" x14ac:dyDescent="0.25">
      <c r="A86" s="80">
        <v>2015</v>
      </c>
      <c r="B86" t="s">
        <v>74</v>
      </c>
      <c r="C86" s="22">
        <v>1.4772548068268001</v>
      </c>
      <c r="D86" s="76">
        <v>-0.306389890412477</v>
      </c>
    </row>
    <row r="87" spans="1:4" x14ac:dyDescent="0.25">
      <c r="A87" s="80">
        <v>2015</v>
      </c>
      <c r="B87" t="s">
        <v>75</v>
      </c>
      <c r="C87" s="22">
        <v>12.3400460707101</v>
      </c>
      <c r="D87" s="76">
        <v>-0.38426435580345097</v>
      </c>
    </row>
    <row r="88" spans="1:4" x14ac:dyDescent="0.25">
      <c r="A88" s="80">
        <v>2015</v>
      </c>
      <c r="B88" t="s">
        <v>76</v>
      </c>
      <c r="C88" s="22">
        <v>56.876806850785201</v>
      </c>
      <c r="D88" s="76">
        <v>-0.29444528759323801</v>
      </c>
    </row>
    <row r="89" spans="1:4" x14ac:dyDescent="0.25">
      <c r="A89" s="80">
        <v>2017</v>
      </c>
      <c r="B89" t="s">
        <v>77</v>
      </c>
      <c r="C89" s="22">
        <v>1.0370506955279499</v>
      </c>
      <c r="D89" s="76">
        <v>-0.49813528535467999</v>
      </c>
    </row>
    <row r="90" spans="1:4" x14ac:dyDescent="0.25">
      <c r="A90" s="80">
        <v>2017</v>
      </c>
      <c r="B90" t="s">
        <v>73</v>
      </c>
      <c r="C90" s="22">
        <v>0.31437190069305598</v>
      </c>
      <c r="D90" s="76">
        <v>-0.390919865934582</v>
      </c>
    </row>
    <row r="91" spans="1:4" x14ac:dyDescent="0.25">
      <c r="A91" s="80">
        <v>2017</v>
      </c>
      <c r="B91" t="s">
        <v>74</v>
      </c>
      <c r="C91" s="22">
        <v>1.4511835453274</v>
      </c>
      <c r="D91" s="76">
        <v>-0.31863103558399097</v>
      </c>
    </row>
    <row r="92" spans="1:4" x14ac:dyDescent="0.25">
      <c r="A92" s="80">
        <v>2017</v>
      </c>
      <c r="B92" t="s">
        <v>75</v>
      </c>
      <c r="C92" s="22">
        <v>11.7315215183429</v>
      </c>
      <c r="D92" s="76">
        <v>-0.414628120664154</v>
      </c>
    </row>
    <row r="93" spans="1:4" x14ac:dyDescent="0.25">
      <c r="A93" s="80">
        <v>2017</v>
      </c>
      <c r="B93" t="s">
        <v>76</v>
      </c>
      <c r="C93" s="22">
        <v>54.623186163821401</v>
      </c>
      <c r="D93" s="76">
        <v>-0.32240136993513302</v>
      </c>
    </row>
    <row r="94" spans="1:4" x14ac:dyDescent="0.25">
      <c r="A94" s="80">
        <v>2018</v>
      </c>
      <c r="B94" t="s">
        <v>77</v>
      </c>
      <c r="C94" s="22">
        <v>0.97592620167039201</v>
      </c>
      <c r="D94" s="76">
        <v>-0.52771554290616496</v>
      </c>
    </row>
    <row r="95" spans="1:4" x14ac:dyDescent="0.25">
      <c r="A95" s="80">
        <v>2018</v>
      </c>
      <c r="B95" t="s">
        <v>73</v>
      </c>
      <c r="C95" s="22">
        <v>0.30546763596384802</v>
      </c>
      <c r="D95" s="76">
        <v>-0.40817144199167898</v>
      </c>
    </row>
    <row r="96" spans="1:4" x14ac:dyDescent="0.25">
      <c r="A96" s="80">
        <v>2018</v>
      </c>
      <c r="B96" t="s">
        <v>74</v>
      </c>
      <c r="C96" s="22">
        <v>1.4380275804584099</v>
      </c>
      <c r="D96" s="76">
        <v>-0.32480810821380601</v>
      </c>
    </row>
    <row r="97" spans="1:4" x14ac:dyDescent="0.25">
      <c r="A97" s="80">
        <v>2018</v>
      </c>
      <c r="B97" t="s">
        <v>75</v>
      </c>
      <c r="C97" s="22">
        <v>11.382161805187</v>
      </c>
      <c r="D97" s="76">
        <v>-0.43206024586074598</v>
      </c>
    </row>
    <row r="98" spans="1:4" x14ac:dyDescent="0.25">
      <c r="A98" s="80">
        <v>2018</v>
      </c>
      <c r="B98" t="s">
        <v>76</v>
      </c>
      <c r="C98" s="22">
        <v>53.691185748688703</v>
      </c>
      <c r="D98" s="76">
        <v>-0.33396280105743698</v>
      </c>
    </row>
    <row r="99" spans="1:4" x14ac:dyDescent="0.25">
      <c r="A99" s="80">
        <v>2019</v>
      </c>
      <c r="B99" t="s">
        <v>77</v>
      </c>
      <c r="C99" s="22">
        <v>0.92057062127501998</v>
      </c>
      <c r="D99" s="76">
        <v>-0.55450402362263196</v>
      </c>
    </row>
    <row r="100" spans="1:4" x14ac:dyDescent="0.25">
      <c r="A100" s="80">
        <v>2019</v>
      </c>
      <c r="B100" t="s">
        <v>73</v>
      </c>
      <c r="C100" s="22">
        <v>0.29372110372617599</v>
      </c>
      <c r="D100" s="76">
        <v>-0.43092977190078402</v>
      </c>
    </row>
    <row r="101" spans="1:4" x14ac:dyDescent="0.25">
      <c r="A101" s="80">
        <v>2019</v>
      </c>
      <c r="B101" t="s">
        <v>74</v>
      </c>
      <c r="C101" s="22">
        <v>1.4190221749342</v>
      </c>
      <c r="D101" s="76">
        <v>-0.33373164757037499</v>
      </c>
    </row>
    <row r="102" spans="1:4" x14ac:dyDescent="0.25">
      <c r="A102" s="80">
        <v>2019</v>
      </c>
      <c r="B102" t="s">
        <v>75</v>
      </c>
      <c r="C102" s="22">
        <v>11.123939471502799</v>
      </c>
      <c r="D102" s="76">
        <v>-0.44494485699314501</v>
      </c>
    </row>
    <row r="103" spans="1:4" x14ac:dyDescent="0.25">
      <c r="A103" s="81">
        <v>2019</v>
      </c>
      <c r="B103" s="19" t="s">
        <v>76</v>
      </c>
      <c r="C103" s="23">
        <v>52.175492189371603</v>
      </c>
      <c r="D103" s="77">
        <v>-0.35276492432265999</v>
      </c>
    </row>
    <row r="105" spans="1:4" x14ac:dyDescent="0.25">
      <c r="A105" s="78" t="s">
        <v>18</v>
      </c>
    </row>
    <row r="107" spans="1:4" x14ac:dyDescent="0.25">
      <c r="A107" s="78" t="s">
        <v>19</v>
      </c>
    </row>
    <row r="109" spans="1:4" x14ac:dyDescent="0.25">
      <c r="A109" s="8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1"/>
  <sheetViews>
    <sheetView workbookViewId="0"/>
  </sheetViews>
  <sheetFormatPr defaultColWidth="11.5703125" defaultRowHeight="15" x14ac:dyDescent="0.25"/>
  <cols>
    <col min="1" max="1" width="22.7109375" customWidth="1"/>
    <col min="2" max="2" width="19.7109375" customWidth="1"/>
  </cols>
  <sheetData>
    <row r="1" spans="1:2" x14ac:dyDescent="0.25">
      <c r="A1" t="s">
        <v>80</v>
      </c>
    </row>
    <row r="3" spans="1:2" x14ac:dyDescent="0.25">
      <c r="A3" s="5" t="s">
        <v>81</v>
      </c>
      <c r="B3" s="6" t="s">
        <v>82</v>
      </c>
    </row>
    <row r="4" spans="1:2" x14ac:dyDescent="0.25">
      <c r="A4" s="2" t="s">
        <v>45</v>
      </c>
      <c r="B4" s="24">
        <v>44.28</v>
      </c>
    </row>
    <row r="5" spans="1:2" x14ac:dyDescent="0.25">
      <c r="A5" s="2" t="s">
        <v>59</v>
      </c>
      <c r="B5" s="24">
        <v>26.59</v>
      </c>
    </row>
    <row r="6" spans="1:2" x14ac:dyDescent="0.25">
      <c r="A6" s="2" t="s">
        <v>55</v>
      </c>
      <c r="B6" s="24">
        <v>29.77</v>
      </c>
    </row>
    <row r="7" spans="1:2" x14ac:dyDescent="0.25">
      <c r="A7" s="2" t="s">
        <v>52</v>
      </c>
      <c r="B7" s="24">
        <v>33.200000000000003</v>
      </c>
    </row>
    <row r="8" spans="1:2" x14ac:dyDescent="0.25">
      <c r="A8" s="2" t="s">
        <v>49</v>
      </c>
      <c r="B8" s="24">
        <v>37.61</v>
      </c>
    </row>
    <row r="9" spans="1:2" x14ac:dyDescent="0.25">
      <c r="A9" s="2" t="s">
        <v>37</v>
      </c>
      <c r="B9" s="24">
        <v>57.29</v>
      </c>
    </row>
    <row r="10" spans="1:2" x14ac:dyDescent="0.25">
      <c r="A10" s="2" t="s">
        <v>41</v>
      </c>
      <c r="B10" s="24">
        <v>48.84</v>
      </c>
    </row>
    <row r="11" spans="1:2" x14ac:dyDescent="0.25">
      <c r="A11" s="2" t="s">
        <v>51</v>
      </c>
      <c r="B11" s="24">
        <v>34.53</v>
      </c>
    </row>
    <row r="12" spans="1:2" x14ac:dyDescent="0.25">
      <c r="A12" s="2" t="s">
        <v>46</v>
      </c>
      <c r="B12" s="24">
        <v>43.89</v>
      </c>
    </row>
    <row r="13" spans="1:2" x14ac:dyDescent="0.25">
      <c r="A13" s="2" t="s">
        <v>60</v>
      </c>
      <c r="B13" s="24">
        <v>26.48</v>
      </c>
    </row>
    <row r="14" spans="1:2" x14ac:dyDescent="0.25">
      <c r="A14" s="2" t="s">
        <v>42</v>
      </c>
      <c r="B14" s="24">
        <v>48.66</v>
      </c>
    </row>
    <row r="15" spans="1:2" x14ac:dyDescent="0.25">
      <c r="A15" s="2" t="s">
        <v>57</v>
      </c>
      <c r="B15" s="24">
        <v>29.33</v>
      </c>
    </row>
    <row r="16" spans="1:2" x14ac:dyDescent="0.25">
      <c r="A16" s="2" t="s">
        <v>58</v>
      </c>
      <c r="B16" s="24">
        <v>28.8</v>
      </c>
    </row>
    <row r="17" spans="1:2" x14ac:dyDescent="0.25">
      <c r="A17" s="2" t="s">
        <v>35</v>
      </c>
      <c r="B17" s="24">
        <v>61.45</v>
      </c>
    </row>
    <row r="18" spans="1:2" x14ac:dyDescent="0.25">
      <c r="A18" s="2" t="s">
        <v>50</v>
      </c>
      <c r="B18" s="24">
        <v>36.909999999999997</v>
      </c>
    </row>
    <row r="19" spans="1:2" x14ac:dyDescent="0.25">
      <c r="A19" s="2" t="s">
        <v>26</v>
      </c>
      <c r="B19" s="24">
        <v>75.77</v>
      </c>
    </row>
    <row r="20" spans="1:2" x14ac:dyDescent="0.25">
      <c r="A20" s="2" t="s">
        <v>54</v>
      </c>
      <c r="B20" s="24">
        <v>30.73</v>
      </c>
    </row>
    <row r="21" spans="1:2" x14ac:dyDescent="0.25">
      <c r="A21" s="2" t="s">
        <v>36</v>
      </c>
      <c r="B21" s="24">
        <v>57.62</v>
      </c>
    </row>
    <row r="22" spans="1:2" x14ac:dyDescent="0.25">
      <c r="A22" s="2" t="s">
        <v>53</v>
      </c>
      <c r="B22" s="24">
        <v>31.69</v>
      </c>
    </row>
    <row r="23" spans="1:2" x14ac:dyDescent="0.25">
      <c r="A23" s="2" t="s">
        <v>44</v>
      </c>
      <c r="B23" s="24">
        <v>47.51</v>
      </c>
    </row>
    <row r="24" spans="1:2" x14ac:dyDescent="0.25">
      <c r="A24" s="2" t="s">
        <v>61</v>
      </c>
      <c r="B24" s="24">
        <v>23.91</v>
      </c>
    </row>
    <row r="25" spans="1:2" x14ac:dyDescent="0.25">
      <c r="A25" s="2" t="s">
        <v>29</v>
      </c>
      <c r="B25" s="24">
        <v>69.930000000000007</v>
      </c>
    </row>
    <row r="26" spans="1:2" x14ac:dyDescent="0.25">
      <c r="A26" s="2" t="s">
        <v>38</v>
      </c>
      <c r="B26" s="24">
        <v>57.18</v>
      </c>
    </row>
    <row r="27" spans="1:2" x14ac:dyDescent="0.25">
      <c r="A27" s="2" t="s">
        <v>40</v>
      </c>
      <c r="B27" s="24">
        <v>49.47</v>
      </c>
    </row>
    <row r="28" spans="1:2" x14ac:dyDescent="0.25">
      <c r="A28" s="2" t="s">
        <v>56</v>
      </c>
      <c r="B28" s="24">
        <v>29.39</v>
      </c>
    </row>
    <row r="29" spans="1:2" x14ac:dyDescent="0.25">
      <c r="A29" s="2" t="s">
        <v>22</v>
      </c>
      <c r="B29" s="24">
        <v>96.1</v>
      </c>
    </row>
    <row r="30" spans="1:2" x14ac:dyDescent="0.25">
      <c r="A30" s="2" t="s">
        <v>62</v>
      </c>
      <c r="B30" s="24">
        <v>19.91</v>
      </c>
    </row>
    <row r="31" spans="1:2" x14ac:dyDescent="0.25">
      <c r="A31" s="2" t="s">
        <v>27</v>
      </c>
      <c r="B31" s="24">
        <v>74.180000000000007</v>
      </c>
    </row>
    <row r="32" spans="1:2" x14ac:dyDescent="0.25">
      <c r="A32" s="2" t="s">
        <v>33</v>
      </c>
      <c r="B32" s="24">
        <v>69.06</v>
      </c>
    </row>
    <row r="33" spans="1:2" x14ac:dyDescent="0.25">
      <c r="A33" s="2" t="s">
        <v>24</v>
      </c>
      <c r="B33" s="24">
        <v>79.73</v>
      </c>
    </row>
    <row r="34" spans="1:2" x14ac:dyDescent="0.25">
      <c r="A34" s="2" t="s">
        <v>23</v>
      </c>
      <c r="B34" s="24">
        <v>80.650000000000006</v>
      </c>
    </row>
    <row r="35" spans="1:2" x14ac:dyDescent="0.25">
      <c r="A35" s="2" t="s">
        <v>48</v>
      </c>
      <c r="B35" s="24">
        <v>42.46</v>
      </c>
    </row>
    <row r="36" spans="1:2" x14ac:dyDescent="0.25">
      <c r="A36" s="2" t="s">
        <v>47</v>
      </c>
      <c r="B36" s="24">
        <v>42.51</v>
      </c>
    </row>
    <row r="37" spans="1:2" x14ac:dyDescent="0.25">
      <c r="A37" s="2" t="s">
        <v>25</v>
      </c>
      <c r="B37" s="24">
        <v>77.45</v>
      </c>
    </row>
    <row r="38" spans="1:2" x14ac:dyDescent="0.25">
      <c r="A38" s="2" t="s">
        <v>21</v>
      </c>
      <c r="B38" s="24">
        <v>103.68</v>
      </c>
    </row>
    <row r="39" spans="1:2" x14ac:dyDescent="0.25">
      <c r="A39" s="2" t="s">
        <v>39</v>
      </c>
      <c r="B39" s="24">
        <v>54.94</v>
      </c>
    </row>
    <row r="40" spans="1:2" x14ac:dyDescent="0.25">
      <c r="A40" s="2" t="s">
        <v>28</v>
      </c>
      <c r="B40" s="24">
        <v>71.59</v>
      </c>
    </row>
    <row r="41" spans="1:2" x14ac:dyDescent="0.25">
      <c r="A41" s="2" t="s">
        <v>31</v>
      </c>
      <c r="B41" s="24">
        <v>69.56</v>
      </c>
    </row>
    <row r="42" spans="1:2" x14ac:dyDescent="0.25">
      <c r="A42" s="2" t="s">
        <v>30</v>
      </c>
      <c r="B42" s="24">
        <v>69.63</v>
      </c>
    </row>
    <row r="43" spans="1:2" x14ac:dyDescent="0.25">
      <c r="A43" s="2" t="s">
        <v>43</v>
      </c>
      <c r="B43" s="24">
        <v>48.57</v>
      </c>
    </row>
    <row r="44" spans="1:2" x14ac:dyDescent="0.25">
      <c r="A44" s="2" t="s">
        <v>32</v>
      </c>
      <c r="B44" s="24">
        <v>69.38</v>
      </c>
    </row>
    <row r="45" spans="1:2" x14ac:dyDescent="0.25">
      <c r="A45" s="8" t="s">
        <v>34</v>
      </c>
      <c r="B45" s="25">
        <v>64.069999999999993</v>
      </c>
    </row>
    <row r="47" spans="1:2" x14ac:dyDescent="0.25">
      <c r="A47" t="s">
        <v>18</v>
      </c>
    </row>
    <row r="49" spans="1:1" x14ac:dyDescent="0.25">
      <c r="A49" t="s">
        <v>19</v>
      </c>
    </row>
    <row r="51" spans="1:1" x14ac:dyDescent="0.25">
      <c r="A51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9"/>
  <sheetViews>
    <sheetView workbookViewId="0"/>
  </sheetViews>
  <sheetFormatPr defaultColWidth="11.5703125" defaultRowHeight="15" x14ac:dyDescent="0.25"/>
  <cols>
    <col min="1" max="1" width="6.7109375" style="78" customWidth="1"/>
    <col min="2" max="2" width="11.7109375" customWidth="1"/>
    <col min="3" max="3" width="9.7109375" customWidth="1"/>
    <col min="4" max="5" width="42.7109375" customWidth="1"/>
  </cols>
  <sheetData>
    <row r="1" spans="1:5" x14ac:dyDescent="0.25">
      <c r="A1" s="78" t="s">
        <v>83</v>
      </c>
    </row>
    <row r="3" spans="1:5" x14ac:dyDescent="0.25">
      <c r="A3" s="79" t="s">
        <v>64</v>
      </c>
      <c r="B3" s="4" t="s">
        <v>65</v>
      </c>
      <c r="C3" s="4" t="s">
        <v>66</v>
      </c>
      <c r="D3" s="83" t="s">
        <v>67</v>
      </c>
      <c r="E3" s="84" t="s">
        <v>68</v>
      </c>
    </row>
    <row r="4" spans="1:5" x14ac:dyDescent="0.25">
      <c r="A4" s="80">
        <v>2000</v>
      </c>
      <c r="B4" t="s">
        <v>69</v>
      </c>
      <c r="C4" s="26">
        <v>1.3</v>
      </c>
      <c r="D4" s="85">
        <v>1.0900000000000001</v>
      </c>
      <c r="E4" s="86">
        <v>1.54</v>
      </c>
    </row>
    <row r="5" spans="1:5" x14ac:dyDescent="0.25">
      <c r="A5" s="80">
        <v>2000</v>
      </c>
      <c r="B5" t="s">
        <v>70</v>
      </c>
      <c r="C5" s="26">
        <v>2</v>
      </c>
      <c r="D5" s="85">
        <v>1.7</v>
      </c>
      <c r="E5" s="86">
        <v>2.36</v>
      </c>
    </row>
    <row r="6" spans="1:5" x14ac:dyDescent="0.25">
      <c r="A6" s="80">
        <v>2001</v>
      </c>
      <c r="B6" t="s">
        <v>69</v>
      </c>
      <c r="C6" s="26">
        <v>1.22</v>
      </c>
      <c r="D6" s="85">
        <v>1.03</v>
      </c>
      <c r="E6" s="86">
        <v>1.45</v>
      </c>
    </row>
    <row r="7" spans="1:5" x14ac:dyDescent="0.25">
      <c r="A7" s="80">
        <v>2001</v>
      </c>
      <c r="B7" t="s">
        <v>70</v>
      </c>
      <c r="C7" s="26">
        <v>1.93</v>
      </c>
      <c r="D7" s="85">
        <v>1.64</v>
      </c>
      <c r="E7" s="86">
        <v>2.27</v>
      </c>
    </row>
    <row r="8" spans="1:5" x14ac:dyDescent="0.25">
      <c r="A8" s="80">
        <v>2002</v>
      </c>
      <c r="B8" t="s">
        <v>69</v>
      </c>
      <c r="C8" s="26">
        <v>1.1399999999999999</v>
      </c>
      <c r="D8" s="85">
        <v>0.96</v>
      </c>
      <c r="E8" s="86">
        <v>1.36</v>
      </c>
    </row>
    <row r="9" spans="1:5" x14ac:dyDescent="0.25">
      <c r="A9" s="80">
        <v>2002</v>
      </c>
      <c r="B9" t="s">
        <v>70</v>
      </c>
      <c r="C9" s="26">
        <v>1.85</v>
      </c>
      <c r="D9" s="85">
        <v>1.56</v>
      </c>
      <c r="E9" s="86">
        <v>2.1800000000000002</v>
      </c>
    </row>
    <row r="10" spans="1:5" x14ac:dyDescent="0.25">
      <c r="A10" s="80">
        <v>2003</v>
      </c>
      <c r="B10" t="s">
        <v>69</v>
      </c>
      <c r="C10" s="26">
        <v>1.07</v>
      </c>
      <c r="D10" s="85">
        <v>0.9</v>
      </c>
      <c r="E10" s="86">
        <v>1.27</v>
      </c>
    </row>
    <row r="11" spans="1:5" x14ac:dyDescent="0.25">
      <c r="A11" s="80">
        <v>2003</v>
      </c>
      <c r="B11" t="s">
        <v>70</v>
      </c>
      <c r="C11" s="26">
        <v>1.77</v>
      </c>
      <c r="D11" s="85">
        <v>1.49</v>
      </c>
      <c r="E11" s="86">
        <v>2.08</v>
      </c>
    </row>
    <row r="12" spans="1:5" x14ac:dyDescent="0.25">
      <c r="A12" s="80">
        <v>2004</v>
      </c>
      <c r="B12" t="s">
        <v>69</v>
      </c>
      <c r="C12" s="26">
        <v>1.01</v>
      </c>
      <c r="D12" s="85">
        <v>0.85</v>
      </c>
      <c r="E12" s="86">
        <v>1.2</v>
      </c>
    </row>
    <row r="13" spans="1:5" x14ac:dyDescent="0.25">
      <c r="A13" s="80">
        <v>2004</v>
      </c>
      <c r="B13" t="s">
        <v>70</v>
      </c>
      <c r="C13" s="26">
        <v>1.7</v>
      </c>
      <c r="D13" s="85">
        <v>1.44</v>
      </c>
      <c r="E13" s="86">
        <v>2</v>
      </c>
    </row>
    <row r="14" spans="1:5" x14ac:dyDescent="0.25">
      <c r="A14" s="80">
        <v>2005</v>
      </c>
      <c r="B14" t="s">
        <v>69</v>
      </c>
      <c r="C14" s="26">
        <v>0.97</v>
      </c>
      <c r="D14" s="85">
        <v>0.81</v>
      </c>
      <c r="E14" s="86">
        <v>1.1499999999999999</v>
      </c>
    </row>
    <row r="15" spans="1:5" x14ac:dyDescent="0.25">
      <c r="A15" s="80">
        <v>2005</v>
      </c>
      <c r="B15" t="s">
        <v>70</v>
      </c>
      <c r="C15" s="26">
        <v>1.65</v>
      </c>
      <c r="D15" s="85">
        <v>1.4</v>
      </c>
      <c r="E15" s="86">
        <v>1.94</v>
      </c>
    </row>
    <row r="16" spans="1:5" x14ac:dyDescent="0.25">
      <c r="A16" s="80">
        <v>2006</v>
      </c>
      <c r="B16" t="s">
        <v>69</v>
      </c>
      <c r="C16" s="26">
        <v>0.94</v>
      </c>
      <c r="D16" s="85">
        <v>0.79</v>
      </c>
      <c r="E16" s="86">
        <v>1.1200000000000001</v>
      </c>
    </row>
    <row r="17" spans="1:5" x14ac:dyDescent="0.25">
      <c r="A17" s="80">
        <v>2006</v>
      </c>
      <c r="B17" t="s">
        <v>70</v>
      </c>
      <c r="C17" s="26">
        <v>1.62</v>
      </c>
      <c r="D17" s="85">
        <v>1.38</v>
      </c>
      <c r="E17" s="86">
        <v>1.9</v>
      </c>
    </row>
    <row r="18" spans="1:5" x14ac:dyDescent="0.25">
      <c r="A18" s="80">
        <v>2007</v>
      </c>
      <c r="B18" t="s">
        <v>69</v>
      </c>
      <c r="C18" s="26">
        <v>0.92</v>
      </c>
      <c r="D18" s="85">
        <v>0.77</v>
      </c>
      <c r="E18" s="86">
        <v>1.1000000000000001</v>
      </c>
    </row>
    <row r="19" spans="1:5" x14ac:dyDescent="0.25">
      <c r="A19" s="80">
        <v>2007</v>
      </c>
      <c r="B19" t="s">
        <v>70</v>
      </c>
      <c r="C19" s="26">
        <v>1.59</v>
      </c>
      <c r="D19" s="85">
        <v>1.35</v>
      </c>
      <c r="E19" s="86">
        <v>1.88</v>
      </c>
    </row>
    <row r="20" spans="1:5" x14ac:dyDescent="0.25">
      <c r="A20" s="80">
        <v>2008</v>
      </c>
      <c r="B20" t="s">
        <v>69</v>
      </c>
      <c r="C20" s="26">
        <v>0.91</v>
      </c>
      <c r="D20" s="85">
        <v>0.76</v>
      </c>
      <c r="E20" s="86">
        <v>1.08</v>
      </c>
    </row>
    <row r="21" spans="1:5" x14ac:dyDescent="0.25">
      <c r="A21" s="80">
        <v>2008</v>
      </c>
      <c r="B21" t="s">
        <v>70</v>
      </c>
      <c r="C21" s="26">
        <v>1.58</v>
      </c>
      <c r="D21" s="85">
        <v>1.34</v>
      </c>
      <c r="E21" s="86">
        <v>1.86</v>
      </c>
    </row>
    <row r="22" spans="1:5" x14ac:dyDescent="0.25">
      <c r="A22" s="80">
        <v>2009</v>
      </c>
      <c r="B22" t="s">
        <v>69</v>
      </c>
      <c r="C22" s="26">
        <v>0.89</v>
      </c>
      <c r="D22" s="85">
        <v>0.75</v>
      </c>
      <c r="E22" s="86">
        <v>1.07</v>
      </c>
    </row>
    <row r="23" spans="1:5" x14ac:dyDescent="0.25">
      <c r="A23" s="80">
        <v>2009</v>
      </c>
      <c r="B23" t="s">
        <v>70</v>
      </c>
      <c r="C23" s="26">
        <v>1.56</v>
      </c>
      <c r="D23" s="85">
        <v>1.32</v>
      </c>
      <c r="E23" s="86">
        <v>1.84</v>
      </c>
    </row>
    <row r="24" spans="1:5" x14ac:dyDescent="0.25">
      <c r="A24" s="80">
        <v>2010</v>
      </c>
      <c r="B24" t="s">
        <v>69</v>
      </c>
      <c r="C24" s="26">
        <v>0.88</v>
      </c>
      <c r="D24" s="85">
        <v>0.74</v>
      </c>
      <c r="E24" s="86">
        <v>1.05</v>
      </c>
    </row>
    <row r="25" spans="1:5" x14ac:dyDescent="0.25">
      <c r="A25" s="80">
        <v>2010</v>
      </c>
      <c r="B25" t="s">
        <v>70</v>
      </c>
      <c r="C25" s="26">
        <v>1.54</v>
      </c>
      <c r="D25" s="85">
        <v>1.31</v>
      </c>
      <c r="E25" s="86">
        <v>1.82</v>
      </c>
    </row>
    <row r="26" spans="1:5" x14ac:dyDescent="0.25">
      <c r="A26" s="80">
        <v>2011</v>
      </c>
      <c r="B26" t="s">
        <v>69</v>
      </c>
      <c r="C26" s="26">
        <v>0.86</v>
      </c>
      <c r="D26" s="85">
        <v>0.72</v>
      </c>
      <c r="E26" s="86">
        <v>1.04</v>
      </c>
    </row>
    <row r="27" spans="1:5" x14ac:dyDescent="0.25">
      <c r="A27" s="80">
        <v>2011</v>
      </c>
      <c r="B27" t="s">
        <v>70</v>
      </c>
      <c r="C27" s="26">
        <v>1.52</v>
      </c>
      <c r="D27" s="85">
        <v>1.29</v>
      </c>
      <c r="E27" s="86">
        <v>1.78</v>
      </c>
    </row>
    <row r="28" spans="1:5" x14ac:dyDescent="0.25">
      <c r="A28" s="80">
        <v>2012</v>
      </c>
      <c r="B28" t="s">
        <v>69</v>
      </c>
      <c r="C28" s="26">
        <v>0.85</v>
      </c>
      <c r="D28" s="85">
        <v>0.71</v>
      </c>
      <c r="E28" s="86">
        <v>1.02</v>
      </c>
    </row>
    <row r="29" spans="1:5" x14ac:dyDescent="0.25">
      <c r="A29" s="80">
        <v>2012</v>
      </c>
      <c r="B29" t="s">
        <v>70</v>
      </c>
      <c r="C29" s="26">
        <v>1.48</v>
      </c>
      <c r="D29" s="85">
        <v>1.26</v>
      </c>
      <c r="E29" s="86">
        <v>1.75</v>
      </c>
    </row>
    <row r="30" spans="1:5" x14ac:dyDescent="0.25">
      <c r="A30" s="80">
        <v>2013</v>
      </c>
      <c r="B30" t="s">
        <v>69</v>
      </c>
      <c r="C30" s="26">
        <v>0.83</v>
      </c>
      <c r="D30" s="85">
        <v>0.69</v>
      </c>
      <c r="E30" s="86">
        <v>1</v>
      </c>
    </row>
    <row r="31" spans="1:5" x14ac:dyDescent="0.25">
      <c r="A31" s="80">
        <v>2013</v>
      </c>
      <c r="B31" t="s">
        <v>70</v>
      </c>
      <c r="C31" s="26">
        <v>1.45</v>
      </c>
      <c r="D31" s="85">
        <v>1.23</v>
      </c>
      <c r="E31" s="86">
        <v>1.72</v>
      </c>
    </row>
    <row r="32" spans="1:5" x14ac:dyDescent="0.25">
      <c r="A32" s="80">
        <v>2014</v>
      </c>
      <c r="B32" t="s">
        <v>69</v>
      </c>
      <c r="C32" s="26">
        <v>0.82</v>
      </c>
      <c r="D32" s="85">
        <v>0.68</v>
      </c>
      <c r="E32" s="86">
        <v>0.99</v>
      </c>
    </row>
    <row r="33" spans="1:5" x14ac:dyDescent="0.25">
      <c r="A33" s="80">
        <v>2014</v>
      </c>
      <c r="B33" t="s">
        <v>70</v>
      </c>
      <c r="C33" s="26">
        <v>1.42</v>
      </c>
      <c r="D33" s="85">
        <v>1.21</v>
      </c>
      <c r="E33" s="86">
        <v>1.7</v>
      </c>
    </row>
    <row r="34" spans="1:5" x14ac:dyDescent="0.25">
      <c r="A34" s="80">
        <v>2015</v>
      </c>
      <c r="B34" t="s">
        <v>69</v>
      </c>
      <c r="C34" s="26">
        <v>0.81</v>
      </c>
      <c r="D34" s="85">
        <v>0.67</v>
      </c>
      <c r="E34" s="86">
        <v>0.98</v>
      </c>
    </row>
    <row r="35" spans="1:5" x14ac:dyDescent="0.25">
      <c r="A35" s="80">
        <v>2015</v>
      </c>
      <c r="B35" t="s">
        <v>70</v>
      </c>
      <c r="C35" s="26">
        <v>1.41</v>
      </c>
      <c r="D35" s="85">
        <v>1.19</v>
      </c>
      <c r="E35" s="86">
        <v>1.68</v>
      </c>
    </row>
    <row r="36" spans="1:5" x14ac:dyDescent="0.25">
      <c r="A36" s="80">
        <v>2016</v>
      </c>
      <c r="B36" t="s">
        <v>69</v>
      </c>
      <c r="C36" s="26">
        <v>0.8</v>
      </c>
      <c r="D36" s="85">
        <v>0.66</v>
      </c>
      <c r="E36" s="86">
        <v>0.98</v>
      </c>
    </row>
    <row r="37" spans="1:5" x14ac:dyDescent="0.25">
      <c r="A37" s="80">
        <v>2016</v>
      </c>
      <c r="B37" t="s">
        <v>70</v>
      </c>
      <c r="C37" s="26">
        <v>1.4</v>
      </c>
      <c r="D37" s="85">
        <v>1.17</v>
      </c>
      <c r="E37" s="86">
        <v>1.68</v>
      </c>
    </row>
    <row r="38" spans="1:5" x14ac:dyDescent="0.25">
      <c r="A38" s="80">
        <v>2017</v>
      </c>
      <c r="B38" t="s">
        <v>69</v>
      </c>
      <c r="C38" s="26">
        <v>0.8</v>
      </c>
      <c r="D38" s="85">
        <v>0.65</v>
      </c>
      <c r="E38" s="86">
        <v>0.98</v>
      </c>
    </row>
    <row r="39" spans="1:5" x14ac:dyDescent="0.25">
      <c r="A39" s="80">
        <v>2017</v>
      </c>
      <c r="B39" t="s">
        <v>70</v>
      </c>
      <c r="C39" s="26">
        <v>1.39</v>
      </c>
      <c r="D39" s="85">
        <v>1.1599999999999999</v>
      </c>
      <c r="E39" s="86">
        <v>1.67</v>
      </c>
    </row>
    <row r="40" spans="1:5" x14ac:dyDescent="0.25">
      <c r="A40" s="80">
        <v>2018</v>
      </c>
      <c r="B40" t="s">
        <v>69</v>
      </c>
      <c r="C40" s="26">
        <v>0.8</v>
      </c>
      <c r="D40" s="85">
        <v>0.66</v>
      </c>
      <c r="E40" s="86">
        <v>0.98</v>
      </c>
    </row>
    <row r="41" spans="1:5" x14ac:dyDescent="0.25">
      <c r="A41" s="80">
        <v>2018</v>
      </c>
      <c r="B41" t="s">
        <v>70</v>
      </c>
      <c r="C41" s="26">
        <v>1.4</v>
      </c>
      <c r="D41" s="85">
        <v>1.17</v>
      </c>
      <c r="E41" s="86">
        <v>1.67</v>
      </c>
    </row>
    <row r="42" spans="1:5" x14ac:dyDescent="0.25">
      <c r="A42" s="80">
        <v>2019</v>
      </c>
      <c r="B42" t="s">
        <v>69</v>
      </c>
      <c r="C42" s="26">
        <v>0.8</v>
      </c>
      <c r="D42" s="85">
        <v>0.66</v>
      </c>
      <c r="E42" s="86">
        <v>0.99</v>
      </c>
    </row>
    <row r="43" spans="1:5" x14ac:dyDescent="0.25">
      <c r="A43" s="81">
        <v>2019</v>
      </c>
      <c r="B43" s="19" t="s">
        <v>70</v>
      </c>
      <c r="C43" s="27">
        <v>1.41</v>
      </c>
      <c r="D43" s="87">
        <v>1.18</v>
      </c>
      <c r="E43" s="88">
        <v>1.68</v>
      </c>
    </row>
    <row r="45" spans="1:5" x14ac:dyDescent="0.25">
      <c r="A45" s="78" t="s">
        <v>18</v>
      </c>
    </row>
    <row r="47" spans="1:5" x14ac:dyDescent="0.25">
      <c r="A47" s="78" t="s">
        <v>19</v>
      </c>
    </row>
    <row r="49" spans="1:1" x14ac:dyDescent="0.25">
      <c r="A49" s="82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"/>
  <sheetViews>
    <sheetView workbookViewId="0"/>
  </sheetViews>
  <sheetFormatPr defaultColWidth="11.5703125" defaultRowHeight="15" x14ac:dyDescent="0.25"/>
  <cols>
    <col min="1" max="1" width="6.7109375" customWidth="1"/>
    <col min="2" max="2" width="18.7109375" customWidth="1"/>
  </cols>
  <sheetData>
    <row r="1" spans="1:2" x14ac:dyDescent="0.25">
      <c r="A1" t="s">
        <v>84</v>
      </c>
    </row>
    <row r="3" spans="1:2" x14ac:dyDescent="0.25">
      <c r="A3" s="5" t="s">
        <v>64</v>
      </c>
      <c r="B3" s="6" t="s">
        <v>85</v>
      </c>
    </row>
    <row r="4" spans="1:2" x14ac:dyDescent="0.25">
      <c r="A4" s="2" t="s">
        <v>86</v>
      </c>
      <c r="B4" s="28">
        <v>2119.66</v>
      </c>
    </row>
    <row r="5" spans="1:2" x14ac:dyDescent="0.25">
      <c r="A5" s="2" t="s">
        <v>87</v>
      </c>
      <c r="B5" s="28">
        <v>2103.02</v>
      </c>
    </row>
    <row r="6" spans="1:2" x14ac:dyDescent="0.25">
      <c r="A6" s="2" t="s">
        <v>88</v>
      </c>
      <c r="B6" s="28">
        <v>2124.4299999999998</v>
      </c>
    </row>
    <row r="7" spans="1:2" x14ac:dyDescent="0.25">
      <c r="A7" s="2" t="s">
        <v>89</v>
      </c>
      <c r="B7" s="28">
        <v>2140.9</v>
      </c>
    </row>
    <row r="8" spans="1:2" x14ac:dyDescent="0.25">
      <c r="A8" s="2" t="s">
        <v>90</v>
      </c>
      <c r="B8" s="28">
        <v>2138.9499999999998</v>
      </c>
    </row>
    <row r="9" spans="1:2" x14ac:dyDescent="0.25">
      <c r="A9" s="2" t="s">
        <v>91</v>
      </c>
      <c r="B9" s="28">
        <v>2125.36</v>
      </c>
    </row>
    <row r="10" spans="1:2" x14ac:dyDescent="0.25">
      <c r="A10" s="2" t="s">
        <v>92</v>
      </c>
      <c r="B10" s="28">
        <v>2117.75</v>
      </c>
    </row>
    <row r="11" spans="1:2" x14ac:dyDescent="0.25">
      <c r="A11" s="2" t="s">
        <v>93</v>
      </c>
      <c r="B11" s="28">
        <v>2014.73</v>
      </c>
    </row>
    <row r="12" spans="1:2" x14ac:dyDescent="0.25">
      <c r="A12" s="2" t="s">
        <v>94</v>
      </c>
      <c r="B12" s="28">
        <v>1975.41</v>
      </c>
    </row>
    <row r="13" spans="1:2" x14ac:dyDescent="0.25">
      <c r="A13" s="8" t="s">
        <v>95</v>
      </c>
      <c r="B13" s="29">
        <v>1969.18</v>
      </c>
    </row>
    <row r="15" spans="1:2" x14ac:dyDescent="0.25">
      <c r="A15" t="s">
        <v>96</v>
      </c>
    </row>
    <row r="22" spans="1:1" x14ac:dyDescent="0.25">
      <c r="A22" t="s">
        <v>97</v>
      </c>
    </row>
    <row r="24" spans="1:1" x14ac:dyDescent="0.25">
      <c r="A24" s="10" t="str">
        <f>HYPERLINK("#'Spis treści'!A1", "Powrót do spisu treści")</f>
        <v>Powrót do spisu treści</v>
      </c>
    </row>
  </sheetData>
  <pageMargins left="0.7" right="0.7" top="0.75" bottom="0.75" header="0.3" footer="0.3"/>
  <pageSetup paperSize="9" orientation="portrait" horizontalDpi="300" verticalDpi="30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49</vt:i4>
      </vt:variant>
    </vt:vector>
  </HeadingPairs>
  <TitlesOfParts>
    <vt:vector size="49" baseType="lpstr">
      <vt:lpstr>Spis treści</vt:lpstr>
      <vt:lpstr>Tabela 1.1</vt:lpstr>
      <vt:lpstr>Tabela 1.2</vt:lpstr>
      <vt:lpstr>Wykres 1.1</vt:lpstr>
      <vt:lpstr>Wykres 1.2</vt:lpstr>
      <vt:lpstr>Wykres 1.3</vt:lpstr>
      <vt:lpstr>Wykres 1.4</vt:lpstr>
      <vt:lpstr>Wykres 1.5</vt:lpstr>
      <vt:lpstr>Wykres 2.1</vt:lpstr>
      <vt:lpstr>Tabela 2.1</vt:lpstr>
      <vt:lpstr>Tabela 2.2</vt:lpstr>
      <vt:lpstr>Wykres 2.2</vt:lpstr>
      <vt:lpstr>Wykres 2.3</vt:lpstr>
      <vt:lpstr>Tabela 2.3</vt:lpstr>
      <vt:lpstr>Wykres 2.4</vt:lpstr>
      <vt:lpstr>Wykres 2.5</vt:lpstr>
      <vt:lpstr>Tabela 2.4</vt:lpstr>
      <vt:lpstr>Wykres 2.6</vt:lpstr>
      <vt:lpstr>Tabela 2.5</vt:lpstr>
      <vt:lpstr>Wykres 2.8</vt:lpstr>
      <vt:lpstr>Tabela 2.6</vt:lpstr>
      <vt:lpstr>Wykres 2.9</vt:lpstr>
      <vt:lpstr>Wykres 2.10</vt:lpstr>
      <vt:lpstr>Tabela 2.7</vt:lpstr>
      <vt:lpstr>Wykres 2.11</vt:lpstr>
      <vt:lpstr>Tabela 2.8</vt:lpstr>
      <vt:lpstr>Wykres 2.12</vt:lpstr>
      <vt:lpstr>Tabela 2.9</vt:lpstr>
      <vt:lpstr>Wykres 2.13</vt:lpstr>
      <vt:lpstr>Wykres 2.14</vt:lpstr>
      <vt:lpstr>Wykres 2.15</vt:lpstr>
      <vt:lpstr>Wykres 2.16</vt:lpstr>
      <vt:lpstr>Tabela 2.10</vt:lpstr>
      <vt:lpstr>Wykres 2.17</vt:lpstr>
      <vt:lpstr>Tabela 2.11</vt:lpstr>
      <vt:lpstr>Wykres 2.18</vt:lpstr>
      <vt:lpstr>Wykres 2.19</vt:lpstr>
      <vt:lpstr>Tabela 2.12</vt:lpstr>
      <vt:lpstr>Tabela 2.13</vt:lpstr>
      <vt:lpstr>Tabela 2.14</vt:lpstr>
      <vt:lpstr>Tabela 2.15</vt:lpstr>
      <vt:lpstr>Tabela 2.16</vt:lpstr>
      <vt:lpstr>Wykres 2.20</vt:lpstr>
      <vt:lpstr>Tabela 2.17</vt:lpstr>
      <vt:lpstr>Tabela 2.18</vt:lpstr>
      <vt:lpstr>Wykres 2.21</vt:lpstr>
      <vt:lpstr>Tabela 2.19</vt:lpstr>
      <vt:lpstr>Tabela 2.20</vt:lpstr>
      <vt:lpstr>Tabela 2.21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Chudzyńska Ewa</cp:lastModifiedBy>
  <dcterms:created xsi:type="dcterms:W3CDTF">2023-06-12T12:49:49Z</dcterms:created>
  <dcterms:modified xsi:type="dcterms:W3CDTF">2023-07-21T07:09:19Z</dcterms:modified>
</cp:coreProperties>
</file>