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cukrzyca do 2024\"/>
    </mc:Choice>
  </mc:AlternateContent>
  <xr:revisionPtr revIDLastSave="0" documentId="13_ncr:1_{D6D733BC-C4CF-4D3A-B41B-2AF3C1CD49E6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Spis treści" sheetId="1" r:id="rId1"/>
    <sheet name="Metodyka" sheetId="2" r:id="rId2"/>
    <sheet name="Tabela 1" sheetId="3" r:id="rId3"/>
    <sheet name="Tabela 2" sheetId="4" r:id="rId4"/>
    <sheet name="Tabela 3" sheetId="5" r:id="rId5"/>
    <sheet name="Tabela 4" sheetId="6" r:id="rId6"/>
    <sheet name="Tabela 5" sheetId="7" r:id="rId7"/>
    <sheet name="Tabela 6" sheetId="8" r:id="rId8"/>
    <sheet name="Tabela 7" sheetId="9" r:id="rId9"/>
    <sheet name="Tabela 8" sheetId="10" r:id="rId10"/>
    <sheet name="Tabela 9" sheetId="11" r:id="rId11"/>
    <sheet name="Tabela 10" sheetId="12" r:id="rId12"/>
    <sheet name="Tabela 11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4" l="1"/>
  <c r="G11" i="5"/>
  <c r="G11" i="3"/>
  <c r="A21" i="1"/>
  <c r="A19" i="1"/>
  <c r="A17" i="1"/>
  <c r="A15" i="1"/>
  <c r="A14" i="1"/>
  <c r="A13" i="1"/>
  <c r="A11" i="1"/>
  <c r="A9" i="1"/>
  <c r="A7" i="1"/>
  <c r="A5" i="1"/>
  <c r="A4" i="1"/>
  <c r="A3" i="1"/>
</calcChain>
</file>

<file path=xl/sharedStrings.xml><?xml version="1.0" encoding="utf-8"?>
<sst xmlns="http://schemas.openxmlformats.org/spreadsheetml/2006/main" count="117" uniqueCount="86">
  <si>
    <t>W zestawieniu wiek odnosi się do wieku wg rocznika urodzenia.</t>
  </si>
  <si>
    <t>Zestawienie przygotowane na podstawie danych centrali NFZ wg stanu na 30.05.2025</t>
  </si>
  <si>
    <t>Tabela 1 Epidemiologia rejestrowana cukrzycy</t>
  </si>
  <si>
    <t>Rok</t>
  </si>
  <si>
    <t>Chorobowość rejestrowana* (w mln)</t>
  </si>
  <si>
    <t>Współczynnik chorobowości rejestrowanej* w przeliczeniu na 1000 ludności</t>
  </si>
  <si>
    <t>Zachorowalność rejestrowana** (w tys.)</t>
  </si>
  <si>
    <t>Współczynnik zachorowalności rejestrowanej** w przeliczeniu na 1000 ludności</t>
  </si>
  <si>
    <t>* Chorobowość rejestrowana – liczba osób chorych na cukrzycę, zdefiniowanych jako osoby, którym w danym roku lub poprzedzających trzech latach udzielono co najmniej jedno świadczenie finansowane przez Narodowy Fundusz Zdrowia z rozpoznaniem głównym lub współistniejącym cukrzycy (E10-E14 wg ICD-10 wraz z rozszerzeniami) i która żyła na koniec danego roku.</t>
  </si>
  <si>
    <t>**Zachorowalność rejestrowana – liczba nowych zachorowań na cukrzycę zdefiniowana jako liczba osób, którym w danym roku udzielono świadczenie z rozpoznaniem głównym lub współistniejącym cukrzycy i nie udzielono takiego świadczenia w poprzedzających trzech latach.</t>
  </si>
  <si>
    <t>Tabela 2 Epidemiologia rejestrowana cukrzycy – dorośli (osoby w wieku 18 i więcej)</t>
  </si>
  <si>
    <t>Współczynnik chorobowości rejestrowanej* w przeliczeniu na 1000 dorosłych</t>
  </si>
  <si>
    <t>Współczynnik zachorowalności rejestrowanej** w przeliczeniu na 1000 dorosłych</t>
  </si>
  <si>
    <t>Tabela 3 Epidemiologia rejestrowana cukrzycy – dzieci (osoby w wieku poniżej 18 r.ż.)</t>
  </si>
  <si>
    <t>Współczynnik chorobowości rejestrowanej* w przeliczeniu na 1000 dzieci</t>
  </si>
  <si>
    <t>Współczynnik zachorowalności rejestrowanej** w przeliczeniu na 1000 dzieci</t>
  </si>
  <si>
    <t>Tabela 4 Refundacja leczenia cukrzycy (w mln zł)</t>
  </si>
  <si>
    <t>Ogółem</t>
  </si>
  <si>
    <t>Świadczenia sprawozdane z rozpoznaniem cukrzycy</t>
  </si>
  <si>
    <t>Leki</t>
  </si>
  <si>
    <t>Paski od oznaczania glukozy we krwi</t>
  </si>
  <si>
    <t>Igły do wstrzykiwaczy</t>
  </si>
  <si>
    <t>Zlecenia na zestawy infuzyjne lub zbiorniki na insulinę</t>
  </si>
  <si>
    <t>System ciągłego monitorowania glukozy - CGM</t>
  </si>
  <si>
    <t>System ciągłego monitorowania glukozy - FGM</t>
  </si>
  <si>
    <t>Tabela 5 Świadczenia z rozpoznaniem cukrzycy (E10-E14 wg ICD-10)</t>
  </si>
  <si>
    <t>Liczba osób, którym udzielono świadczenia (w mln) z rozpoznaniem głównym lub współistniejącym cukrzycy</t>
  </si>
  <si>
    <t>Liczba osób, którym udzielono świadczenia (w mln) z rozpoznaniem głównym cukrzycy</t>
  </si>
  <si>
    <t>Liczba świadczeń (w mln) sprawozdanych z rozpoznaniem głównym cukrzycy</t>
  </si>
  <si>
    <t>Liczba świadczeń (w mln) sprawozdanych z rozpoznaniem głównym lub współistniejącym cukrzycy</t>
  </si>
  <si>
    <t>Wartość refundacji świadczeń (w mln zł) sprawozdanych z rozpoznaniem głównym cukrzycy</t>
  </si>
  <si>
    <t>Tabela 6 Świadczenia w poradni diabetologicznej i poradni diabetologicznej dla dzieci, z wyłączeniem zakładania pomp insulinowych*</t>
  </si>
  <si>
    <t>*kody zakresów: 02.1020.001.02, 02.1020.401.02, 02.1021.001.02, 02.1021.401.02, 02.1020.002.01, 02.1020.501.02, 02.1020.601.02.</t>
  </si>
  <si>
    <t>Tabela 7 Realizacja recept na refundowane leki stosowane w cukrzycy, paski do oznaczania glukozy we krwi i igły do wstrzykiwaczy*</t>
  </si>
  <si>
    <t>Liczba pacjentów (w mln) - leki lub paski lub igły</t>
  </si>
  <si>
    <t>Liczba pacjentów (w mln) - leki</t>
  </si>
  <si>
    <t>Liczba pacjentów (w mln) - paski</t>
  </si>
  <si>
    <t>Liczba pacjentów (w mln) - igły</t>
  </si>
  <si>
    <t>Wartość refundacji (w mln zł) - leki lub paski lub igły</t>
  </si>
  <si>
    <t>Wartość refundacji (w mln zł) - leki</t>
  </si>
  <si>
    <t>Wartość refundacji (w mln zł) - paski</t>
  </si>
  <si>
    <t>Wartość refundacji (w mln zł) - igły</t>
  </si>
  <si>
    <t>* Leki stosowane w cukrzycy – grupa A10 wg ATC, Paski do oznaczania glukozy we krwi – V04CA02 wg ATC, Igły do wstrzykiwaczy - grupa limitowa 256.0</t>
  </si>
  <si>
    <t>Wartość refundacji uwzględnia refundację z budżetu NFZ oraz refundację z budżetu państwa w ramach programu Leki 65+ oraz refundację dla kobiet w ciąży</t>
  </si>
  <si>
    <t>Tabela 8 Realizacja recept na refundowane leki stosowane w cukrzycy, paski do oznaczania glukozy we krwi i igły do wstrzykiwaczy* – dorośli (osoby w wieku 18 lat i więcej)</t>
  </si>
  <si>
    <t>Tabela 9 Realizacja recept na refundowane leki stosowane w cukrzycy, paski do oznaczania glukozy we krwi oraz igły do wstrzykiwaczy* – dzieci (osoby poniżej 18 r.ż.)</t>
  </si>
  <si>
    <t>Liczba pacjentów (w tys.) - leki lub paski lub igły</t>
  </si>
  <si>
    <t>Liczba pacjentów (w tys.) - leki</t>
  </si>
  <si>
    <t>Liczba pacjentów (w tys.) - paski</t>
  </si>
  <si>
    <t>Liczba pacjentów (w tys.) - igły</t>
  </si>
  <si>
    <t>Wartość refundacji (w tys. zł) - leki lub paski lub igły</t>
  </si>
  <si>
    <t>Wartość refundacji (w tys. zł) - leki</t>
  </si>
  <si>
    <t>Wartość refundacji (w tys. zł) - paski</t>
  </si>
  <si>
    <t>Wartość refundacji (w tys. zł) - igły</t>
  </si>
  <si>
    <t>Tabela 10 Świadczenia i wyroby związane z pompami insulinowymi</t>
  </si>
  <si>
    <t>Liczba pacjentów (w tys.)</t>
  </si>
  <si>
    <t>Liczba pacjentów (w tys.) - założenie pompy</t>
  </si>
  <si>
    <t>Liczba pacjentów (w tys.) - zlecenia na zestawy infuzyjne lub zbiorniki na insulinę</t>
  </si>
  <si>
    <t>Wartość refundacji (w mln zł)</t>
  </si>
  <si>
    <t>Wartość refundacji (w mln zł) - założenie pompy</t>
  </si>
  <si>
    <t>Wartość refundacji świadczeń (w mln zł) - zlecenia na zestawy infuzyjne lub zbiorniki na insulinę</t>
  </si>
  <si>
    <t>Założenie pompy insulinowej – świadczenie finansowane w ramach świadczeń odrębnie kontraktowanych o kodzie zakresu 11.1021.046.02, 11.1021.047.02</t>
  </si>
  <si>
    <t>Zbiorniki na insulinę i zestawyinfuzyjne – wyrób medyczny wydawany na zlecenie o kodzie wyrobu: P.091.00, P.091.01, P.091.02, P.134, R.01.01.00, R.01.01.01, R.01.01.02, R.01.01.3.00, R.01.01.3.01, R.01.01.3.02, R.01.01.7.00, R.01.01.7.01, R.01.01.7.02, R.02.01</t>
  </si>
  <si>
    <t>Tabela 11 System ciągłego monitorowania glikemii</t>
  </si>
  <si>
    <t>Liczba pacjentów (w tys.), którzy zrealizowali zlecenie na CGM lub FGM</t>
  </si>
  <si>
    <t>Liczba pacjentów (w tys.), którzy zrealizowali zlecenie na CGM</t>
  </si>
  <si>
    <t>Liczba pacjentów (w tys.), którzy zrealizowali zlecenie na FGM</t>
  </si>
  <si>
    <t>Wartość refundacji (w mln zł) - CGM i FGM</t>
  </si>
  <si>
    <t>Wartość refundacji (w mln zł) - CGM</t>
  </si>
  <si>
    <t>Wartość refundacji (w mln zł) - FGM</t>
  </si>
  <si>
    <t>*CGM – wyroby o kodach: P.135, P.136, P.135.10, P.135.6, P.135.7, P.135A, P.135B.00, P.135B.03, P.136.00, P.136.01, P.136A.00, P.136A.01, R.03.01.10, R.03.01.14, R.03.01.6, R.03.01.7, R.03.02, R.03.03.00, R.03.03.01, R.04.01.00, R.04.01.01, R.04.02.00, R.04.02.01</t>
  </si>
  <si>
    <t>*FGM – wyroby o kodach: P.137, P.137.00, P.137.01, P.137.02, P.137A, R.05.01.00, R.05.01.01, R.05.01.02, R.05.01.03, R.05.02</t>
  </si>
  <si>
    <t>Spis treści</t>
  </si>
  <si>
    <t>1. Epidemiologia rejestrowana</t>
  </si>
  <si>
    <t>2. Wartość refundacji leczenia cukrzycy</t>
  </si>
  <si>
    <t>3. Świadczenia</t>
  </si>
  <si>
    <t>4. Poradnia diabetologiczna i poradnia diabetologiczna dla dzieci</t>
  </si>
  <si>
    <t>6. Pompy insulinowe</t>
  </si>
  <si>
    <t>7. System ciągłego monitorowania glikemii (CGM, FGM)</t>
  </si>
  <si>
    <t>Chorobowość rejestrowana*
 (w mln)</t>
  </si>
  <si>
    <t>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Nie uwzględnia również świadczeń udzielonych w ramach lecznictwa uzdrowiskowego. W przypadku świadczeń sprawozdanych w ramach ryczałtu systemu podstawowego szpitalnego zabezpieczenia świadczeń opieki zdrowotnej uwzględniono ich wartość w oparciu o cenę jednostki sprawozdawczej ryczałtu systemu zabezpieczenia obowiązującą w danym okresie rozliczeniowym.
Należy zauważyć, że na wzrost wartości refundacji od 2022 r. wpłyneła Rekomendacja Prezesa Agencji Oceny Technologii Medycznych i Taryfikacji w sprawie zmiany sposobu lub poziomu finansowania świadczeń opieki zdrowotnej.</t>
  </si>
  <si>
    <t>Liczba świadczeń (w tys.)</t>
  </si>
  <si>
    <t>Liczba świadczeń pierwszorazowych (w tys.)</t>
  </si>
  <si>
    <t>Wartość refundacji świadczeń (w mln zł)</t>
  </si>
  <si>
    <t>Wartość refundacji świadczeń pierwszorazowych  (w mln zł)</t>
  </si>
  <si>
    <t>Chorobowość rejestrowana* (w tys.)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</si>
</sst>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z_ł_-;\-* #,##0.00\ _z_ł_-;_-* &quot;-&quot;??\ _z_ł_-;_-@_-"/>
  </numFmts>
  <fonts count="6" x14ac:knownFonts="1">
    <font>
      <sz val="11"/>
      <color rgb="FF000000"/>
      <name val="Calibri"/>
      <family val="2"/>
      <scheme val="minor"/>
    </font>
    <font>
      <u/>
      <sz val="11"/>
      <color theme="10"/>
      <name val="Calibri"/>
    </font>
    <font>
      <b/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43" fontId="0" fillId="0" borderId="0" xfId="1" applyNumberFormat="1" applyFont="1" applyBorder="1"/>
    <xf numFmtId="43" fontId="0" fillId="0" borderId="5" xfId="1" applyNumberFormat="1" applyFont="1" applyBorder="1"/>
    <xf numFmtId="43" fontId="0" fillId="0" borderId="7" xfId="1" applyNumberFormat="1" applyFont="1" applyBorder="1"/>
    <xf numFmtId="43" fontId="0" fillId="0" borderId="8" xfId="1" applyNumberFormat="1" applyFont="1" applyBorder="1"/>
    <xf numFmtId="43" fontId="0" fillId="0" borderId="0" xfId="1" applyFont="1" applyBorder="1"/>
    <xf numFmtId="43" fontId="0" fillId="0" borderId="5" xfId="1" applyFont="1" applyBorder="1"/>
    <xf numFmtId="43" fontId="0" fillId="0" borderId="7" xfId="1" applyFont="1" applyBorder="1"/>
    <xf numFmtId="43" fontId="0" fillId="0" borderId="8" xfId="1" applyFont="1" applyBorder="1"/>
    <xf numFmtId="164" fontId="0" fillId="0" borderId="0" xfId="0" applyNumberFormat="1"/>
    <xf numFmtId="43" fontId="5" fillId="0" borderId="0" xfId="1" applyNumberFormat="1" applyFont="1" applyBorder="1"/>
    <xf numFmtId="43" fontId="5" fillId="0" borderId="7" xfId="1" applyNumberFormat="1" applyFont="1" applyBorder="1"/>
    <xf numFmtId="43" fontId="5" fillId="0" borderId="0" xfId="1" applyFont="1" applyBorder="1"/>
    <xf numFmtId="43" fontId="5" fillId="0" borderId="7" xfId="1" applyFont="1" applyBorder="1"/>
    <xf numFmtId="9" fontId="0" fillId="0" borderId="0" xfId="2" applyFont="1"/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1"/>
  <sheetViews>
    <sheetView tabSelected="1" workbookViewId="0">
      <selection activeCell="G8" sqref="G8"/>
    </sheetView>
  </sheetViews>
  <sheetFormatPr defaultColWidth="10.90625" defaultRowHeight="14.5" x14ac:dyDescent="0.35"/>
  <sheetData>
    <row r="1" spans="1:1" x14ac:dyDescent="0.35">
      <c r="A1" t="s">
        <v>72</v>
      </c>
    </row>
    <row r="2" spans="1:1" x14ac:dyDescent="0.35">
      <c r="A2" s="2" t="s">
        <v>73</v>
      </c>
    </row>
    <row r="3" spans="1:1" x14ac:dyDescent="0.35">
      <c r="A3" s="1" t="str">
        <f>HYPERLINK("#'Tabela 1'!A1", "Tabela 1 Epidemiologia rejestrowana cukrzycy")</f>
        <v>Tabela 1 Epidemiologia rejestrowana cukrzycy</v>
      </c>
    </row>
    <row r="4" spans="1:1" x14ac:dyDescent="0.35">
      <c r="A4" s="1" t="str">
        <f>HYPERLINK("#'Tabela 2'!A1", "Tabela 2 Epidemiologia rejestrowana cukrzycy – dorośli (osoby w wieku 18 i więcej)")</f>
        <v>Tabela 2 Epidemiologia rejestrowana cukrzycy – dorośli (osoby w wieku 18 i więcej)</v>
      </c>
    </row>
    <row r="5" spans="1:1" x14ac:dyDescent="0.35">
      <c r="A5" s="1" t="str">
        <f>HYPERLINK("#'Tabela 3'!A1", "Tabela 3 Epidemiologia rejestrowana cukrzycy – dzieci (osoby w wieku poniżej 18 r.ż.)")</f>
        <v>Tabela 3 Epidemiologia rejestrowana cukrzycy – dzieci (osoby w wieku poniżej 18 r.ż.)</v>
      </c>
    </row>
    <row r="6" spans="1:1" x14ac:dyDescent="0.35">
      <c r="A6" s="2" t="s">
        <v>74</v>
      </c>
    </row>
    <row r="7" spans="1:1" x14ac:dyDescent="0.35">
      <c r="A7" s="1" t="str">
        <f>HYPERLINK("#'Tabela 4'!A1", "Tabela 4 Refundacja leczenia cukrzycy (w mln zł)")</f>
        <v>Tabela 4 Refundacja leczenia cukrzycy (w mln zł)</v>
      </c>
    </row>
    <row r="8" spans="1:1" x14ac:dyDescent="0.35">
      <c r="A8" s="2" t="s">
        <v>75</v>
      </c>
    </row>
    <row r="9" spans="1:1" x14ac:dyDescent="0.35">
      <c r="A9" s="1" t="str">
        <f>HYPERLINK("#'Tabela 5'!A1", "Tabela 5 Świadczenia z rozpoznaniem cukrzycy (E10-E14 wg ICD-10)")</f>
        <v>Tabela 5 Świadczenia z rozpoznaniem cukrzycy (E10-E14 wg ICD-10)</v>
      </c>
    </row>
    <row r="10" spans="1:1" x14ac:dyDescent="0.35">
      <c r="A10" s="2" t="s">
        <v>76</v>
      </c>
    </row>
    <row r="11" spans="1:1" x14ac:dyDescent="0.35">
      <c r="A11" s="1" t="str">
        <f>HYPERLINK("#'Tabela 6'!A1", "Tabela 6 Świadczenia w poradni diabetologicznej i poradni diabetologicznej dla dzieci, z wyłączeniem zakładania pomp insulinowych*")</f>
        <v>Tabela 6 Świadczenia w poradni diabetologicznej i poradni diabetologicznej dla dzieci, z wyłączeniem zakładania pomp insulinowych*</v>
      </c>
    </row>
    <row r="12" spans="1:1" x14ac:dyDescent="0.35">
      <c r="A12" s="2" t="s">
        <v>76</v>
      </c>
    </row>
    <row r="13" spans="1:1" x14ac:dyDescent="0.35">
      <c r="A13" s="1" t="str">
        <f>HYPERLINK("#'Tabela 7'!A1", "Tabela 7 Realizacja recept na refundowane leki stosowane w cukrzycy, paski do oznaczania glukozy we krwi i igły do wstrzykiwaczy")</f>
        <v>Tabela 7 Realizacja recept na refundowane leki stosowane w cukrzycy, paski do oznaczania glukozy we krwi i igły do wstrzykiwaczy</v>
      </c>
    </row>
    <row r="14" spans="1:1" x14ac:dyDescent="0.35">
      <c r="A14" s="1" t="str">
        <f>HYPERLINK("#'Tabela 8'!A1", "Tabela 8 Realizacja recept na refundowane leki stosowane w cukrzycy, paski do oznaczania glukozy we krwi i igły do wstrzykiwaczy – dorośli (osoby w wieku 18 lat i więcej)")</f>
        <v>Tabela 8 Realizacja recept na refundowane leki stosowane w cukrzycy, paski do oznaczania glukozy we krwi i igły do wstrzykiwaczy – dorośli (osoby w wieku 18 lat i więcej)</v>
      </c>
    </row>
    <row r="15" spans="1:1" x14ac:dyDescent="0.35">
      <c r="A15" s="1" t="str">
        <f>HYPERLINK("#'Tabela 9'!A1", "Tabela 9 Realizacja recept na refundowane leki stosowane w cukrzycy, paski do oznaczania glukozy we krwi, igły do wstrzykiwaczy – dzieci (osoby poniżej 18 r.ż.)")</f>
        <v>Tabela 9 Realizacja recept na refundowane leki stosowane w cukrzycy, paski do oznaczania glukozy we krwi, igły do wstrzykiwaczy – dzieci (osoby poniżej 18 r.ż.)</v>
      </c>
    </row>
    <row r="16" spans="1:1" x14ac:dyDescent="0.35">
      <c r="A16" s="2" t="s">
        <v>77</v>
      </c>
    </row>
    <row r="17" spans="1:1" x14ac:dyDescent="0.35">
      <c r="A17" s="1" t="str">
        <f>HYPERLINK("#'Tabela 10'!A1", "Tabela 10 Świadczenia i wyroby związane z pompami insulinowymi")</f>
        <v>Tabela 10 Świadczenia i wyroby związane z pompami insulinowymi</v>
      </c>
    </row>
    <row r="18" spans="1:1" x14ac:dyDescent="0.35">
      <c r="A18" s="2" t="s">
        <v>78</v>
      </c>
    </row>
    <row r="19" spans="1:1" x14ac:dyDescent="0.35">
      <c r="A19" s="1" t="str">
        <f>HYPERLINK("#'Tabela 11'!A1", "Tabela 11 System ciągłego monitorowania glikemii")</f>
        <v>Tabela 11 System ciągłego monitorowania glikemii</v>
      </c>
    </row>
    <row r="21" spans="1:1" x14ac:dyDescent="0.35">
      <c r="A21" s="1" t="str">
        <f>HYPERLINK("#'Metodyka'!A1", "Metodyka")</f>
        <v>Metodyka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10.90625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workbookViewId="0">
      <selection activeCell="G11" sqref="G11"/>
    </sheetView>
  </sheetViews>
  <sheetFormatPr defaultColWidth="10.90625" defaultRowHeight="14.5" x14ac:dyDescent="0.35"/>
  <cols>
    <col min="3" max="3" width="18.54296875" customWidth="1"/>
    <col min="4" max="4" width="19.90625" customWidth="1"/>
    <col min="5" max="5" width="15.7265625" customWidth="1"/>
    <col min="6" max="6" width="20.36328125" customWidth="1"/>
  </cols>
  <sheetData>
    <row r="1" spans="1:7" x14ac:dyDescent="0.35">
      <c r="A1" t="s">
        <v>2</v>
      </c>
    </row>
    <row r="3" spans="1:7" ht="15" thickBot="1" x14ac:dyDescent="0.4"/>
    <row r="4" spans="1:7" ht="72.5" x14ac:dyDescent="0.35">
      <c r="B4" s="3" t="s">
        <v>3</v>
      </c>
      <c r="C4" s="4" t="s">
        <v>79</v>
      </c>
      <c r="D4" s="4" t="s">
        <v>5</v>
      </c>
      <c r="E4" s="4" t="s">
        <v>6</v>
      </c>
      <c r="F4" s="5" t="s">
        <v>7</v>
      </c>
    </row>
    <row r="5" spans="1:7" x14ac:dyDescent="0.35">
      <c r="B5" s="6">
        <v>2018</v>
      </c>
      <c r="C5" s="9">
        <v>2.89</v>
      </c>
      <c r="D5" s="9">
        <v>75.14</v>
      </c>
      <c r="E5" s="9">
        <v>347.12</v>
      </c>
      <c r="F5" s="10">
        <v>9.0399999999999991</v>
      </c>
    </row>
    <row r="6" spans="1:7" x14ac:dyDescent="0.35">
      <c r="B6" s="6">
        <v>2019</v>
      </c>
      <c r="C6" s="9">
        <v>2.99</v>
      </c>
      <c r="D6" s="9">
        <v>77.88</v>
      </c>
      <c r="E6" s="9">
        <v>383.63</v>
      </c>
      <c r="F6" s="10">
        <v>9.99</v>
      </c>
    </row>
    <row r="7" spans="1:7" x14ac:dyDescent="0.35">
      <c r="B7" s="6">
        <v>2020</v>
      </c>
      <c r="C7" s="9">
        <v>2.98</v>
      </c>
      <c r="D7" s="9">
        <v>77.94</v>
      </c>
      <c r="E7" s="9">
        <v>304.93</v>
      </c>
      <c r="F7" s="10">
        <v>7.97</v>
      </c>
    </row>
    <row r="8" spans="1:7" x14ac:dyDescent="0.35">
      <c r="B8" s="6">
        <v>2021</v>
      </c>
      <c r="C8" s="9">
        <v>3.04</v>
      </c>
      <c r="D8" s="9">
        <v>79.84</v>
      </c>
      <c r="E8" s="9">
        <v>386.69</v>
      </c>
      <c r="F8" s="10">
        <v>10.15</v>
      </c>
    </row>
    <row r="9" spans="1:7" x14ac:dyDescent="0.35">
      <c r="B9" s="6">
        <v>2022</v>
      </c>
      <c r="C9" s="9">
        <v>3.13</v>
      </c>
      <c r="D9" s="9">
        <v>82.86</v>
      </c>
      <c r="E9" s="9">
        <v>389.6</v>
      </c>
      <c r="F9" s="10">
        <v>10.32</v>
      </c>
    </row>
    <row r="10" spans="1:7" x14ac:dyDescent="0.35">
      <c r="B10" s="6">
        <v>2023</v>
      </c>
      <c r="C10" s="9">
        <v>3.26</v>
      </c>
      <c r="D10" s="9">
        <v>86.65</v>
      </c>
      <c r="E10" s="9">
        <v>450.24</v>
      </c>
      <c r="F10" s="10">
        <v>11.96</v>
      </c>
    </row>
    <row r="11" spans="1:7" ht="15" thickBot="1" x14ac:dyDescent="0.4">
      <c r="B11" s="7">
        <v>2024</v>
      </c>
      <c r="C11" s="11">
        <v>3.39</v>
      </c>
      <c r="D11" s="11">
        <v>90.51</v>
      </c>
      <c r="E11" s="11">
        <v>398.14</v>
      </c>
      <c r="F11" s="12">
        <v>10.62</v>
      </c>
      <c r="G11" s="17">
        <f>(C11-C5)/C5</f>
        <v>0.17301038062283736</v>
      </c>
    </row>
    <row r="13" spans="1:7" ht="60.5" customHeight="1" x14ac:dyDescent="0.35">
      <c r="B13" s="23" t="s">
        <v>8</v>
      </c>
      <c r="C13" s="23"/>
      <c r="D13" s="23"/>
      <c r="E13" s="23"/>
      <c r="F13" s="23"/>
    </row>
    <row r="14" spans="1:7" ht="58.5" customHeight="1" x14ac:dyDescent="0.35">
      <c r="B14" s="23" t="s">
        <v>9</v>
      </c>
      <c r="C14" s="23"/>
      <c r="D14" s="23"/>
      <c r="E14" s="23"/>
      <c r="F14" s="23"/>
    </row>
  </sheetData>
  <mergeCells count="2">
    <mergeCell ref="B13:F13"/>
    <mergeCell ref="B14:F14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workbookViewId="0">
      <selection activeCell="G11" sqref="G11"/>
    </sheetView>
  </sheetViews>
  <sheetFormatPr defaultColWidth="10.90625" defaultRowHeight="14.5" x14ac:dyDescent="0.35"/>
  <cols>
    <col min="3" max="3" width="14.6328125" customWidth="1"/>
    <col min="4" max="4" width="18" customWidth="1"/>
    <col min="5" max="5" width="15.54296875" customWidth="1"/>
    <col min="6" max="6" width="16.90625" customWidth="1"/>
  </cols>
  <sheetData>
    <row r="1" spans="1:7" x14ac:dyDescent="0.35">
      <c r="A1" t="s">
        <v>10</v>
      </c>
    </row>
    <row r="3" spans="1:7" ht="15" thickBot="1" x14ac:dyDescent="0.4"/>
    <row r="4" spans="1:7" ht="72.5" x14ac:dyDescent="0.35">
      <c r="B4" s="8" t="s">
        <v>3</v>
      </c>
      <c r="C4" s="4" t="s">
        <v>4</v>
      </c>
      <c r="D4" s="4" t="s">
        <v>11</v>
      </c>
      <c r="E4" s="4" t="s">
        <v>6</v>
      </c>
      <c r="F4" s="5" t="s">
        <v>12</v>
      </c>
    </row>
    <row r="5" spans="1:7" x14ac:dyDescent="0.35">
      <c r="B5" s="6">
        <v>2018</v>
      </c>
      <c r="C5" s="9">
        <v>2.8639800000000002</v>
      </c>
      <c r="D5" s="9">
        <v>90.99</v>
      </c>
      <c r="E5" s="9">
        <v>342.82</v>
      </c>
      <c r="F5" s="10">
        <v>10.89</v>
      </c>
      <c r="G5" s="17"/>
    </row>
    <row r="6" spans="1:7" x14ac:dyDescent="0.35">
      <c r="B6" s="6">
        <v>2019</v>
      </c>
      <c r="C6" s="9">
        <v>2.96638</v>
      </c>
      <c r="D6" s="9">
        <v>94.37</v>
      </c>
      <c r="E6" s="9">
        <v>379.17</v>
      </c>
      <c r="F6" s="10">
        <v>12.06</v>
      </c>
      <c r="G6" s="17"/>
    </row>
    <row r="7" spans="1:7" x14ac:dyDescent="0.35">
      <c r="B7" s="6">
        <v>2020</v>
      </c>
      <c r="C7" s="9">
        <v>2.9592299999999998</v>
      </c>
      <c r="D7" s="9">
        <v>94.51</v>
      </c>
      <c r="E7" s="9">
        <v>300.85000000000002</v>
      </c>
      <c r="F7" s="10">
        <v>9.61</v>
      </c>
      <c r="G7" s="17"/>
    </row>
    <row r="8" spans="1:7" x14ac:dyDescent="0.35">
      <c r="B8" s="6">
        <v>2021</v>
      </c>
      <c r="C8" s="9">
        <v>3.0163600000000002</v>
      </c>
      <c r="D8" s="9">
        <v>96.86</v>
      </c>
      <c r="E8" s="9">
        <v>381.96</v>
      </c>
      <c r="F8" s="10">
        <v>12.27</v>
      </c>
      <c r="G8" s="17"/>
    </row>
    <row r="9" spans="1:7" x14ac:dyDescent="0.35">
      <c r="B9" s="6">
        <v>2022</v>
      </c>
      <c r="C9" s="9">
        <v>3.1034899999999999</v>
      </c>
      <c r="D9" s="9">
        <v>100.71</v>
      </c>
      <c r="E9" s="9">
        <v>383.92</v>
      </c>
      <c r="F9" s="10">
        <v>12.46</v>
      </c>
      <c r="G9" s="17"/>
    </row>
    <row r="10" spans="1:7" x14ac:dyDescent="0.35">
      <c r="B10" s="6">
        <v>2023</v>
      </c>
      <c r="C10" s="9">
        <v>3.23536</v>
      </c>
      <c r="D10" s="9">
        <v>105.14</v>
      </c>
      <c r="E10" s="9">
        <v>446.04</v>
      </c>
      <c r="F10" s="10">
        <v>14.5</v>
      </c>
      <c r="G10" s="17"/>
    </row>
    <row r="11" spans="1:7" ht="15" thickBot="1" x14ac:dyDescent="0.4">
      <c r="B11" s="7">
        <v>2024</v>
      </c>
      <c r="C11" s="11">
        <v>3.3673000000000002</v>
      </c>
      <c r="D11" s="11">
        <v>109.53</v>
      </c>
      <c r="E11" s="11">
        <v>394.1</v>
      </c>
      <c r="F11" s="12">
        <v>12.82</v>
      </c>
      <c r="G11" s="17">
        <f>(C11-C5)/C5</f>
        <v>0.17574145070845465</v>
      </c>
    </row>
    <row r="13" spans="1:7" ht="108.5" customHeight="1" x14ac:dyDescent="0.35">
      <c r="B13" s="23" t="s">
        <v>8</v>
      </c>
      <c r="C13" s="23"/>
      <c r="D13" s="23"/>
      <c r="E13" s="23"/>
      <c r="F13" s="23"/>
    </row>
    <row r="14" spans="1:7" ht="75.5" customHeight="1" x14ac:dyDescent="0.35">
      <c r="B14" s="23" t="s">
        <v>9</v>
      </c>
      <c r="C14" s="23"/>
      <c r="D14" s="23"/>
      <c r="E14" s="23"/>
      <c r="F14" s="23"/>
    </row>
  </sheetData>
  <mergeCells count="2">
    <mergeCell ref="B13:F13"/>
    <mergeCell ref="B14:F1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4"/>
  <sheetViews>
    <sheetView workbookViewId="0">
      <selection activeCell="G11" sqref="G11"/>
    </sheetView>
  </sheetViews>
  <sheetFormatPr defaultColWidth="10.90625" defaultRowHeight="14.5" x14ac:dyDescent="0.35"/>
  <cols>
    <col min="3" max="3" width="14.7265625" customWidth="1"/>
    <col min="4" max="4" width="16.6328125" customWidth="1"/>
    <col min="5" max="5" width="15.7265625" customWidth="1"/>
    <col min="6" max="6" width="17.7265625" customWidth="1"/>
  </cols>
  <sheetData>
    <row r="1" spans="1:7" x14ac:dyDescent="0.35">
      <c r="A1" t="s">
        <v>13</v>
      </c>
    </row>
    <row r="3" spans="1:7" ht="15" thickBot="1" x14ac:dyDescent="0.4"/>
    <row r="4" spans="1:7" ht="72.5" x14ac:dyDescent="0.35">
      <c r="B4" s="3" t="s">
        <v>3</v>
      </c>
      <c r="C4" s="4" t="s">
        <v>85</v>
      </c>
      <c r="D4" s="4" t="s">
        <v>14</v>
      </c>
      <c r="E4" s="4" t="s">
        <v>6</v>
      </c>
      <c r="F4" s="5" t="s">
        <v>15</v>
      </c>
    </row>
    <row r="5" spans="1:7" x14ac:dyDescent="0.35">
      <c r="B5" s="6">
        <v>2018</v>
      </c>
      <c r="C5" s="13">
        <v>21.98</v>
      </c>
      <c r="D5" s="13">
        <v>3.17</v>
      </c>
      <c r="E5" s="13">
        <v>4.0999999999999996</v>
      </c>
      <c r="F5" s="14">
        <v>0.59</v>
      </c>
    </row>
    <row r="6" spans="1:7" x14ac:dyDescent="0.35">
      <c r="B6" s="6">
        <v>2019</v>
      </c>
      <c r="C6" s="13">
        <v>22.31</v>
      </c>
      <c r="D6" s="13">
        <v>3.21</v>
      </c>
      <c r="E6" s="13">
        <v>4.16</v>
      </c>
      <c r="F6" s="14">
        <v>0.6</v>
      </c>
    </row>
    <row r="7" spans="1:7" x14ac:dyDescent="0.35">
      <c r="B7" s="6">
        <v>2020</v>
      </c>
      <c r="C7" s="13">
        <v>22.25</v>
      </c>
      <c r="D7" s="13">
        <v>3.2</v>
      </c>
      <c r="E7" s="13">
        <v>3.83</v>
      </c>
      <c r="F7" s="14">
        <v>0.55000000000000004</v>
      </c>
    </row>
    <row r="8" spans="1:7" x14ac:dyDescent="0.35">
      <c r="B8" s="6">
        <v>2021</v>
      </c>
      <c r="C8" s="13">
        <v>23.11</v>
      </c>
      <c r="D8" s="13">
        <v>3.33</v>
      </c>
      <c r="E8" s="13">
        <v>4.5599999999999996</v>
      </c>
      <c r="F8" s="14">
        <v>0.66</v>
      </c>
    </row>
    <row r="9" spans="1:7" x14ac:dyDescent="0.35">
      <c r="B9" s="6">
        <v>2022</v>
      </c>
      <c r="C9" s="13">
        <v>24.93</v>
      </c>
      <c r="D9" s="13">
        <v>3.59</v>
      </c>
      <c r="E9" s="13">
        <v>5.54</v>
      </c>
      <c r="F9" s="14">
        <v>0.8</v>
      </c>
    </row>
    <row r="10" spans="1:7" x14ac:dyDescent="0.35">
      <c r="B10" s="6">
        <v>2023</v>
      </c>
      <c r="C10" s="13">
        <v>25.11</v>
      </c>
      <c r="D10" s="13">
        <v>3.66</v>
      </c>
      <c r="E10" s="13">
        <v>4.12</v>
      </c>
      <c r="F10" s="14">
        <v>0.6</v>
      </c>
    </row>
    <row r="11" spans="1:7" ht="15" thickBot="1" x14ac:dyDescent="0.4">
      <c r="B11" s="7">
        <v>2024</v>
      </c>
      <c r="C11" s="15">
        <v>25.26</v>
      </c>
      <c r="D11" s="15">
        <v>3.75</v>
      </c>
      <c r="E11" s="15">
        <v>3.94</v>
      </c>
      <c r="F11" s="16">
        <v>0.57999999999999996</v>
      </c>
      <c r="G11" s="17">
        <f>(C11-C5)/C5</f>
        <v>0.14922656960873526</v>
      </c>
    </row>
    <row r="13" spans="1:7" ht="110.5" customHeight="1" x14ac:dyDescent="0.35">
      <c r="B13" s="23" t="s">
        <v>8</v>
      </c>
      <c r="C13" s="23"/>
      <c r="D13" s="23"/>
      <c r="E13" s="23"/>
      <c r="F13" s="23"/>
    </row>
    <row r="14" spans="1:7" ht="99.5" customHeight="1" x14ac:dyDescent="0.35">
      <c r="B14" s="23" t="s">
        <v>9</v>
      </c>
      <c r="C14" s="23"/>
      <c r="D14" s="23"/>
      <c r="E14" s="23"/>
      <c r="F14" s="23"/>
    </row>
  </sheetData>
  <mergeCells count="2">
    <mergeCell ref="B13:F13"/>
    <mergeCell ref="B14:F1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3"/>
  <sheetViews>
    <sheetView workbookViewId="0">
      <selection activeCell="Q13" sqref="Q13"/>
    </sheetView>
  </sheetViews>
  <sheetFormatPr defaultColWidth="10.90625" defaultRowHeight="14.5" x14ac:dyDescent="0.35"/>
  <cols>
    <col min="4" max="4" width="15.08984375" customWidth="1"/>
    <col min="6" max="6" width="12.81640625" customWidth="1"/>
    <col min="7" max="7" width="13.90625" customWidth="1"/>
    <col min="8" max="8" width="13.54296875" customWidth="1"/>
    <col min="9" max="9" width="15.54296875" customWidth="1"/>
    <col min="10" max="10" width="16.6328125" customWidth="1"/>
  </cols>
  <sheetData>
    <row r="1" spans="1:19" x14ac:dyDescent="0.35">
      <c r="A1" t="s">
        <v>16</v>
      </c>
    </row>
    <row r="3" spans="1:19" ht="15" thickBot="1" x14ac:dyDescent="0.4"/>
    <row r="4" spans="1:19" ht="72.5" x14ac:dyDescent="0.35">
      <c r="B4" s="3" t="s">
        <v>3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5" t="s">
        <v>24</v>
      </c>
    </row>
    <row r="5" spans="1:19" x14ac:dyDescent="0.35">
      <c r="B5" s="6">
        <v>2018</v>
      </c>
      <c r="C5" s="18">
        <v>1938.47</v>
      </c>
      <c r="D5" s="9">
        <v>421</v>
      </c>
      <c r="E5" s="9">
        <v>963.18</v>
      </c>
      <c r="F5" s="9">
        <v>490.77</v>
      </c>
      <c r="G5" s="9"/>
      <c r="H5" s="9">
        <v>54.73</v>
      </c>
      <c r="I5" s="9">
        <v>8.7899999999999991</v>
      </c>
      <c r="J5" s="10">
        <v>0</v>
      </c>
    </row>
    <row r="6" spans="1:19" x14ac:dyDescent="0.35">
      <c r="B6" s="6">
        <v>2019</v>
      </c>
      <c r="C6" s="18">
        <v>2041.04</v>
      </c>
      <c r="D6" s="9">
        <v>454.79</v>
      </c>
      <c r="E6" s="9">
        <v>993.94</v>
      </c>
      <c r="F6" s="9">
        <v>510.36</v>
      </c>
      <c r="G6" s="9"/>
      <c r="H6" s="9">
        <v>62.45</v>
      </c>
      <c r="I6" s="9">
        <v>16.309999999999999</v>
      </c>
      <c r="J6" s="10">
        <v>3.19</v>
      </c>
    </row>
    <row r="7" spans="1:19" x14ac:dyDescent="0.35">
      <c r="B7" s="6">
        <v>2020</v>
      </c>
      <c r="C7" s="18">
        <v>2031.34</v>
      </c>
      <c r="D7" s="9">
        <v>377.93</v>
      </c>
      <c r="E7" s="9">
        <v>1043.47</v>
      </c>
      <c r="F7" s="9">
        <v>498.24</v>
      </c>
      <c r="G7" s="9"/>
      <c r="H7" s="9">
        <v>69.05</v>
      </c>
      <c r="I7" s="9">
        <v>19.97</v>
      </c>
      <c r="J7" s="10">
        <v>22.68</v>
      </c>
    </row>
    <row r="8" spans="1:19" x14ac:dyDescent="0.35">
      <c r="B8" s="6">
        <v>2021</v>
      </c>
      <c r="C8" s="18">
        <v>2125.4499999999998</v>
      </c>
      <c r="D8" s="9">
        <v>430.85</v>
      </c>
      <c r="E8" s="9">
        <v>1065.51</v>
      </c>
      <c r="F8" s="9">
        <v>501.28</v>
      </c>
      <c r="G8" s="9"/>
      <c r="H8" s="9">
        <v>72.819999999999993</v>
      </c>
      <c r="I8" s="9">
        <v>26.76</v>
      </c>
      <c r="J8" s="10">
        <v>28.23</v>
      </c>
    </row>
    <row r="9" spans="1:19" x14ac:dyDescent="0.35">
      <c r="B9" s="6">
        <v>2022</v>
      </c>
      <c r="C9" s="18">
        <v>2480.21</v>
      </c>
      <c r="D9" s="9">
        <v>624.84</v>
      </c>
      <c r="E9" s="9">
        <v>1208.1600000000001</v>
      </c>
      <c r="F9" s="9">
        <v>499.11</v>
      </c>
      <c r="G9" s="9">
        <v>2.5</v>
      </c>
      <c r="H9" s="9">
        <v>78.45</v>
      </c>
      <c r="I9" s="9">
        <v>36.4</v>
      </c>
      <c r="J9" s="10">
        <v>30.75</v>
      </c>
    </row>
    <row r="10" spans="1:19" x14ac:dyDescent="0.35">
      <c r="B10" s="6">
        <v>2023</v>
      </c>
      <c r="C10" s="18">
        <v>3335.93</v>
      </c>
      <c r="D10" s="9">
        <v>956.45</v>
      </c>
      <c r="E10" s="9">
        <v>1576.75</v>
      </c>
      <c r="F10" s="9">
        <v>459.66</v>
      </c>
      <c r="G10" s="9">
        <v>2.57</v>
      </c>
      <c r="H10" s="9">
        <v>79.73</v>
      </c>
      <c r="I10" s="9">
        <v>57.14</v>
      </c>
      <c r="J10" s="10">
        <v>203.63</v>
      </c>
    </row>
    <row r="11" spans="1:19" ht="15" thickBot="1" x14ac:dyDescent="0.4">
      <c r="B11" s="7">
        <v>2024</v>
      </c>
      <c r="C11" s="19">
        <v>4423.68</v>
      </c>
      <c r="D11" s="11">
        <v>1117.6500000000001</v>
      </c>
      <c r="E11" s="11">
        <v>2352.6</v>
      </c>
      <c r="F11" s="11">
        <v>442.49</v>
      </c>
      <c r="G11" s="11">
        <v>2.84</v>
      </c>
      <c r="H11" s="11">
        <v>90.01</v>
      </c>
      <c r="I11" s="11">
        <v>82.15</v>
      </c>
      <c r="J11" s="12">
        <v>335.94</v>
      </c>
      <c r="K11" s="22"/>
      <c r="L11" s="22"/>
      <c r="M11" s="22"/>
      <c r="N11" s="22"/>
      <c r="O11" s="22"/>
      <c r="P11" s="22"/>
      <c r="Q11" s="22"/>
      <c r="R11" s="22"/>
      <c r="S11" s="22"/>
    </row>
    <row r="13" spans="1:19" ht="138.5" customHeight="1" x14ac:dyDescent="0.35">
      <c r="B13" s="24" t="s">
        <v>80</v>
      </c>
      <c r="C13" s="24"/>
      <c r="D13" s="24"/>
      <c r="E13" s="24"/>
      <c r="F13" s="24"/>
      <c r="G13" s="24"/>
      <c r="H13" s="24"/>
      <c r="I13" s="24"/>
      <c r="J13" s="24"/>
    </row>
  </sheetData>
  <mergeCells count="1">
    <mergeCell ref="B13:J13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6"/>
  <sheetViews>
    <sheetView workbookViewId="0"/>
  </sheetViews>
  <sheetFormatPr defaultColWidth="10.90625" defaultRowHeight="14.5" x14ac:dyDescent="0.35"/>
  <cols>
    <col min="3" max="3" width="19.453125" customWidth="1"/>
    <col min="4" max="4" width="19.7265625" customWidth="1"/>
    <col min="5" max="5" width="17.08984375" customWidth="1"/>
    <col min="6" max="6" width="18.26953125" customWidth="1"/>
    <col min="7" max="7" width="24.453125" customWidth="1"/>
  </cols>
  <sheetData>
    <row r="1" spans="1:10" x14ac:dyDescent="0.35">
      <c r="A1" t="s">
        <v>25</v>
      </c>
    </row>
    <row r="3" spans="1:10" ht="15" thickBot="1" x14ac:dyDescent="0.4"/>
    <row r="4" spans="1:10" ht="101.5" x14ac:dyDescent="0.35">
      <c r="B4" s="3" t="s">
        <v>3</v>
      </c>
      <c r="C4" s="4" t="s">
        <v>26</v>
      </c>
      <c r="D4" s="4" t="s">
        <v>27</v>
      </c>
      <c r="E4" s="4" t="s">
        <v>28</v>
      </c>
      <c r="F4" s="4" t="s">
        <v>29</v>
      </c>
      <c r="G4" s="5" t="s">
        <v>30</v>
      </c>
    </row>
    <row r="5" spans="1:10" x14ac:dyDescent="0.35">
      <c r="B5" s="6">
        <v>2015</v>
      </c>
      <c r="C5" s="9">
        <v>2.0499999999999998</v>
      </c>
      <c r="D5" s="9">
        <v>1.78</v>
      </c>
      <c r="E5" s="9">
        <v>6.62</v>
      </c>
      <c r="F5" s="9">
        <v>9.1999999999999993</v>
      </c>
      <c r="G5" s="10">
        <v>389.17</v>
      </c>
    </row>
    <row r="6" spans="1:10" x14ac:dyDescent="0.35">
      <c r="B6" s="6">
        <v>2016</v>
      </c>
      <c r="C6" s="9">
        <v>2.12</v>
      </c>
      <c r="D6" s="9">
        <v>1.81</v>
      </c>
      <c r="E6" s="9">
        <v>6.43</v>
      </c>
      <c r="F6" s="9">
        <v>9.3000000000000007</v>
      </c>
      <c r="G6" s="10">
        <v>392.33</v>
      </c>
    </row>
    <row r="7" spans="1:10" x14ac:dyDescent="0.35">
      <c r="B7" s="6">
        <v>2017</v>
      </c>
      <c r="C7" s="9">
        <v>2.16</v>
      </c>
      <c r="D7" s="9">
        <v>1.8</v>
      </c>
      <c r="E7" s="9">
        <v>6.16</v>
      </c>
      <c r="F7" s="9">
        <v>9.3699999999999992</v>
      </c>
      <c r="G7" s="10">
        <v>398.13</v>
      </c>
    </row>
    <row r="8" spans="1:10" x14ac:dyDescent="0.35">
      <c r="B8" s="6">
        <v>2018</v>
      </c>
      <c r="C8" s="9">
        <v>2.19</v>
      </c>
      <c r="D8" s="9">
        <v>1.79</v>
      </c>
      <c r="E8" s="9">
        <v>5.9</v>
      </c>
      <c r="F8" s="9">
        <v>9.3000000000000007</v>
      </c>
      <c r="G8" s="10">
        <v>421</v>
      </c>
    </row>
    <row r="9" spans="1:10" x14ac:dyDescent="0.35">
      <c r="B9" s="6">
        <v>2019</v>
      </c>
      <c r="C9" s="9">
        <v>2.31</v>
      </c>
      <c r="D9" s="9">
        <v>1.85</v>
      </c>
      <c r="E9" s="9">
        <v>5.97</v>
      </c>
      <c r="F9" s="9">
        <v>9.85</v>
      </c>
      <c r="G9" s="10">
        <v>454.79</v>
      </c>
    </row>
    <row r="10" spans="1:10" x14ac:dyDescent="0.35">
      <c r="B10" s="6">
        <v>2020</v>
      </c>
      <c r="C10" s="9">
        <v>2.2400000000000002</v>
      </c>
      <c r="D10" s="9">
        <v>1.72</v>
      </c>
      <c r="E10" s="9">
        <v>5.3</v>
      </c>
      <c r="F10" s="9">
        <v>9.27</v>
      </c>
      <c r="G10" s="10">
        <v>377.93</v>
      </c>
    </row>
    <row r="11" spans="1:10" x14ac:dyDescent="0.35">
      <c r="B11" s="6">
        <v>2021</v>
      </c>
      <c r="C11" s="9">
        <v>2.33</v>
      </c>
      <c r="D11" s="9">
        <v>1.79</v>
      </c>
      <c r="E11" s="9">
        <v>5.63</v>
      </c>
      <c r="F11" s="9">
        <v>9.85</v>
      </c>
      <c r="G11" s="10">
        <v>430.85</v>
      </c>
    </row>
    <row r="12" spans="1:10" x14ac:dyDescent="0.35">
      <c r="B12" s="6">
        <v>2022</v>
      </c>
      <c r="C12" s="9">
        <v>2.41</v>
      </c>
      <c r="D12" s="9">
        <v>1.85</v>
      </c>
      <c r="E12" s="9">
        <v>5.8</v>
      </c>
      <c r="F12" s="9">
        <v>10.42</v>
      </c>
      <c r="G12" s="10">
        <v>624.84</v>
      </c>
    </row>
    <row r="13" spans="1:10" x14ac:dyDescent="0.35">
      <c r="B13" s="6">
        <v>2023</v>
      </c>
      <c r="C13" s="9">
        <v>2.72</v>
      </c>
      <c r="D13" s="9">
        <v>2.0299999999999998</v>
      </c>
      <c r="E13" s="9">
        <v>6.85</v>
      </c>
      <c r="F13" s="9">
        <v>13.66</v>
      </c>
      <c r="G13" s="10">
        <v>956.45</v>
      </c>
    </row>
    <row r="14" spans="1:10" ht="15" thickBot="1" x14ac:dyDescent="0.4">
      <c r="B14" s="7">
        <v>2024</v>
      </c>
      <c r="C14" s="11">
        <v>2.88</v>
      </c>
      <c r="D14" s="11">
        <v>2.1</v>
      </c>
      <c r="E14" s="11">
        <v>7.56</v>
      </c>
      <c r="F14" s="11">
        <v>17.059999999999999</v>
      </c>
      <c r="G14" s="12">
        <v>1117.6500000000001</v>
      </c>
    </row>
    <row r="16" spans="1:10" ht="171" customHeight="1" x14ac:dyDescent="0.35">
      <c r="B16" s="24" t="s">
        <v>80</v>
      </c>
      <c r="C16" s="24"/>
      <c r="D16" s="24"/>
      <c r="E16" s="24"/>
      <c r="F16" s="24"/>
      <c r="G16" s="24"/>
      <c r="H16" s="24"/>
      <c r="I16" s="24"/>
      <c r="J16" s="24"/>
    </row>
  </sheetData>
  <mergeCells count="1">
    <mergeCell ref="B16:J16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5"/>
  <sheetViews>
    <sheetView workbookViewId="0"/>
  </sheetViews>
  <sheetFormatPr defaultColWidth="10.90625" defaultRowHeight="14.5" x14ac:dyDescent="0.35"/>
  <cols>
    <col min="5" max="5" width="19.26953125" customWidth="1"/>
    <col min="6" max="6" width="16.81640625" customWidth="1"/>
    <col min="7" max="7" width="26.90625" customWidth="1"/>
  </cols>
  <sheetData>
    <row r="1" spans="1:10" x14ac:dyDescent="0.35">
      <c r="A1" t="s">
        <v>31</v>
      </c>
    </row>
    <row r="3" spans="1:10" ht="15" thickBot="1" x14ac:dyDescent="0.4"/>
    <row r="4" spans="1:10" ht="43.5" x14ac:dyDescent="0.35">
      <c r="B4" s="3" t="s">
        <v>3</v>
      </c>
      <c r="C4" s="4" t="s">
        <v>55</v>
      </c>
      <c r="D4" s="4" t="s">
        <v>81</v>
      </c>
      <c r="E4" s="4" t="s">
        <v>83</v>
      </c>
      <c r="F4" s="4" t="s">
        <v>82</v>
      </c>
      <c r="G4" s="5" t="s">
        <v>84</v>
      </c>
    </row>
    <row r="5" spans="1:10" x14ac:dyDescent="0.35">
      <c r="B5" s="6">
        <v>2018</v>
      </c>
      <c r="C5" s="13">
        <v>916.08</v>
      </c>
      <c r="D5" s="13">
        <v>2313.64</v>
      </c>
      <c r="E5" s="13">
        <v>112.07</v>
      </c>
      <c r="F5" s="13">
        <v>223.29</v>
      </c>
      <c r="G5" s="14">
        <v>12.31</v>
      </c>
    </row>
    <row r="6" spans="1:10" x14ac:dyDescent="0.35">
      <c r="B6" s="6">
        <v>2019</v>
      </c>
      <c r="C6" s="13">
        <v>929.67</v>
      </c>
      <c r="D6" s="13">
        <v>2309.8200000000002</v>
      </c>
      <c r="E6" s="13">
        <v>118</v>
      </c>
      <c r="F6" s="13">
        <v>238.54</v>
      </c>
      <c r="G6" s="14">
        <v>13.64</v>
      </c>
    </row>
    <row r="7" spans="1:10" x14ac:dyDescent="0.35">
      <c r="B7" s="6">
        <v>2020</v>
      </c>
      <c r="C7" s="13">
        <v>857.51</v>
      </c>
      <c r="D7" s="13">
        <v>2148.2199999999998</v>
      </c>
      <c r="E7" s="13">
        <v>111.48</v>
      </c>
      <c r="F7" s="13">
        <v>179.85</v>
      </c>
      <c r="G7" s="14">
        <v>11.13</v>
      </c>
    </row>
    <row r="8" spans="1:10" x14ac:dyDescent="0.35">
      <c r="B8" s="6">
        <v>2021</v>
      </c>
      <c r="C8" s="13">
        <v>847.52</v>
      </c>
      <c r="D8" s="13">
        <v>2171.6</v>
      </c>
      <c r="E8" s="13">
        <v>140.94</v>
      </c>
      <c r="F8" s="13">
        <v>203.31</v>
      </c>
      <c r="G8" s="14">
        <v>15.95</v>
      </c>
    </row>
    <row r="9" spans="1:10" x14ac:dyDescent="0.35">
      <c r="B9" s="6">
        <v>2022</v>
      </c>
      <c r="C9" s="13">
        <v>872.44</v>
      </c>
      <c r="D9" s="13">
        <v>2156.11</v>
      </c>
      <c r="E9" s="13">
        <v>196.44</v>
      </c>
      <c r="F9" s="13">
        <v>214.67</v>
      </c>
      <c r="G9" s="14">
        <v>23.4</v>
      </c>
    </row>
    <row r="10" spans="1:10" x14ac:dyDescent="0.35">
      <c r="B10" s="6">
        <v>2023</v>
      </c>
      <c r="C10" s="13">
        <v>926</v>
      </c>
      <c r="D10" s="13">
        <v>2262.92</v>
      </c>
      <c r="E10" s="13">
        <v>257.20999999999998</v>
      </c>
      <c r="F10" s="13">
        <v>225.38</v>
      </c>
      <c r="G10" s="14">
        <v>30.19</v>
      </c>
    </row>
    <row r="11" spans="1:10" ht="15" thickBot="1" x14ac:dyDescent="0.4">
      <c r="B11" s="7">
        <v>2024</v>
      </c>
      <c r="C11" s="15">
        <v>958.93</v>
      </c>
      <c r="D11" s="15">
        <v>2339.67</v>
      </c>
      <c r="E11" s="15">
        <v>293.42</v>
      </c>
      <c r="F11" s="15">
        <v>216.06</v>
      </c>
      <c r="G11" s="16">
        <v>31.63</v>
      </c>
    </row>
    <row r="13" spans="1:10" x14ac:dyDescent="0.35">
      <c r="B13" t="s">
        <v>32</v>
      </c>
    </row>
    <row r="15" spans="1:10" ht="133.5" customHeight="1" x14ac:dyDescent="0.35">
      <c r="B15" s="24" t="s">
        <v>80</v>
      </c>
      <c r="C15" s="24"/>
      <c r="D15" s="24"/>
      <c r="E15" s="24"/>
      <c r="F15" s="24"/>
      <c r="G15" s="24"/>
      <c r="H15" s="24"/>
      <c r="I15" s="24"/>
      <c r="J15" s="24"/>
    </row>
  </sheetData>
  <mergeCells count="1">
    <mergeCell ref="B15:J15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5"/>
  <sheetViews>
    <sheetView workbookViewId="0">
      <selection activeCell="D11" sqref="D11"/>
    </sheetView>
  </sheetViews>
  <sheetFormatPr defaultColWidth="10.90625" defaultRowHeight="14.5" x14ac:dyDescent="0.35"/>
  <cols>
    <col min="3" max="3" width="15" customWidth="1"/>
    <col min="4" max="4" width="14.453125" customWidth="1"/>
    <col min="5" max="5" width="14.7265625" customWidth="1"/>
    <col min="6" max="6" width="14.1796875" customWidth="1"/>
    <col min="7" max="7" width="14.453125" customWidth="1"/>
    <col min="8" max="8" width="12.81640625" customWidth="1"/>
    <col min="9" max="9" width="13.26953125" customWidth="1"/>
    <col min="10" max="10" width="13.6328125" customWidth="1"/>
  </cols>
  <sheetData>
    <row r="1" spans="1:10" x14ac:dyDescent="0.35">
      <c r="A1" t="s">
        <v>33</v>
      </c>
    </row>
    <row r="3" spans="1:10" ht="15" thickBot="1" x14ac:dyDescent="0.4"/>
    <row r="4" spans="1:10" ht="58" x14ac:dyDescent="0.35">
      <c r="B4" s="3" t="s">
        <v>3</v>
      </c>
      <c r="C4" s="4" t="s">
        <v>34</v>
      </c>
      <c r="D4" s="4" t="s">
        <v>35</v>
      </c>
      <c r="E4" s="4" t="s">
        <v>36</v>
      </c>
      <c r="F4" s="4" t="s">
        <v>37</v>
      </c>
      <c r="G4" s="4" t="s">
        <v>38</v>
      </c>
      <c r="H4" s="4" t="s">
        <v>39</v>
      </c>
      <c r="I4" s="4" t="s">
        <v>40</v>
      </c>
      <c r="J4" s="5" t="s">
        <v>41</v>
      </c>
    </row>
    <row r="5" spans="1:10" x14ac:dyDescent="0.35">
      <c r="B5" s="6">
        <v>2018</v>
      </c>
      <c r="C5" s="9">
        <v>2.85</v>
      </c>
      <c r="D5" s="9">
        <v>2.65</v>
      </c>
      <c r="E5" s="9">
        <v>2.04</v>
      </c>
      <c r="F5" s="9"/>
      <c r="G5" s="9">
        <v>1453.95</v>
      </c>
      <c r="H5" s="9">
        <v>963.18</v>
      </c>
      <c r="I5" s="9">
        <v>490.77</v>
      </c>
      <c r="J5" s="10"/>
    </row>
    <row r="6" spans="1:10" x14ac:dyDescent="0.35">
      <c r="B6" s="6">
        <v>2019</v>
      </c>
      <c r="C6" s="9">
        <v>3</v>
      </c>
      <c r="D6" s="9">
        <v>2.79</v>
      </c>
      <c r="E6" s="9">
        <v>2.13</v>
      </c>
      <c r="F6" s="9"/>
      <c r="G6" s="9">
        <v>1504.31</v>
      </c>
      <c r="H6" s="9">
        <v>993.94</v>
      </c>
      <c r="I6" s="9">
        <v>510.36</v>
      </c>
      <c r="J6" s="10"/>
    </row>
    <row r="7" spans="1:10" x14ac:dyDescent="0.35">
      <c r="B7" s="6">
        <v>2020</v>
      </c>
      <c r="C7" s="9">
        <v>2.96</v>
      </c>
      <c r="D7" s="9">
        <v>2.75</v>
      </c>
      <c r="E7" s="9">
        <v>2.02</v>
      </c>
      <c r="F7" s="9"/>
      <c r="G7" s="9">
        <v>1541.71</v>
      </c>
      <c r="H7" s="9">
        <v>1043.47</v>
      </c>
      <c r="I7" s="9">
        <v>498.24</v>
      </c>
      <c r="J7" s="10"/>
    </row>
    <row r="8" spans="1:10" x14ac:dyDescent="0.35">
      <c r="B8" s="6">
        <v>2021</v>
      </c>
      <c r="C8" s="9">
        <v>3.11</v>
      </c>
      <c r="D8" s="9">
        <v>2.89</v>
      </c>
      <c r="E8" s="9">
        <v>2.09</v>
      </c>
      <c r="F8" s="9"/>
      <c r="G8" s="9">
        <v>1566.79</v>
      </c>
      <c r="H8" s="9">
        <v>1065.51</v>
      </c>
      <c r="I8" s="9">
        <v>501.28</v>
      </c>
      <c r="J8" s="10"/>
    </row>
    <row r="9" spans="1:10" x14ac:dyDescent="0.35">
      <c r="B9" s="6">
        <v>2022</v>
      </c>
      <c r="C9" s="9">
        <v>3.23</v>
      </c>
      <c r="D9" s="9">
        <v>3.03</v>
      </c>
      <c r="E9" s="9">
        <v>2.08</v>
      </c>
      <c r="F9" s="9">
        <v>0.12</v>
      </c>
      <c r="G9" s="9">
        <v>1709.76</v>
      </c>
      <c r="H9" s="9">
        <v>1208.1600000000001</v>
      </c>
      <c r="I9" s="9">
        <v>499.11</v>
      </c>
      <c r="J9" s="10">
        <v>2.5</v>
      </c>
    </row>
    <row r="10" spans="1:10" x14ac:dyDescent="0.35">
      <c r="B10" s="6">
        <v>2023</v>
      </c>
      <c r="C10" s="9">
        <v>3.37</v>
      </c>
      <c r="D10" s="9">
        <v>3.17</v>
      </c>
      <c r="E10" s="9">
        <v>2.11</v>
      </c>
      <c r="F10" s="9">
        <v>0.12</v>
      </c>
      <c r="G10" s="9">
        <v>2038.98</v>
      </c>
      <c r="H10" s="9">
        <v>1576.75</v>
      </c>
      <c r="I10" s="9">
        <v>459.66</v>
      </c>
      <c r="J10" s="10">
        <v>2.57</v>
      </c>
    </row>
    <row r="11" spans="1:10" ht="15" thickBot="1" x14ac:dyDescent="0.4">
      <c r="B11" s="7">
        <v>2024</v>
      </c>
      <c r="C11" s="11">
        <v>3.54</v>
      </c>
      <c r="D11" s="11">
        <v>3.36</v>
      </c>
      <c r="E11" s="11">
        <v>2.09</v>
      </c>
      <c r="F11" s="11">
        <v>0.13</v>
      </c>
      <c r="G11" s="11">
        <v>2797.93</v>
      </c>
      <c r="H11" s="11">
        <v>2352.6</v>
      </c>
      <c r="I11" s="11">
        <v>442.49</v>
      </c>
      <c r="J11" s="12">
        <v>2.84</v>
      </c>
    </row>
    <row r="13" spans="1:10" x14ac:dyDescent="0.35">
      <c r="B13" t="s">
        <v>42</v>
      </c>
    </row>
    <row r="15" spans="1:10" x14ac:dyDescent="0.35">
      <c r="B15" t="s">
        <v>43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5"/>
  <sheetViews>
    <sheetView workbookViewId="0"/>
  </sheetViews>
  <sheetFormatPr defaultColWidth="10.90625" defaultRowHeight="14.5" x14ac:dyDescent="0.35"/>
  <cols>
    <col min="3" max="3" width="14.1796875" customWidth="1"/>
    <col min="7" max="7" width="13" customWidth="1"/>
  </cols>
  <sheetData>
    <row r="1" spans="1:10" x14ac:dyDescent="0.35">
      <c r="A1" t="s">
        <v>44</v>
      </c>
    </row>
    <row r="3" spans="1:10" ht="15" thickBot="1" x14ac:dyDescent="0.4"/>
    <row r="4" spans="1:10" ht="72.5" x14ac:dyDescent="0.35">
      <c r="B4" s="3" t="s">
        <v>3</v>
      </c>
      <c r="C4" s="4" t="s">
        <v>34</v>
      </c>
      <c r="D4" s="4" t="s">
        <v>35</v>
      </c>
      <c r="E4" s="4" t="s">
        <v>36</v>
      </c>
      <c r="F4" s="4" t="s">
        <v>37</v>
      </c>
      <c r="G4" s="4" t="s">
        <v>38</v>
      </c>
      <c r="H4" s="4" t="s">
        <v>39</v>
      </c>
      <c r="I4" s="4" t="s">
        <v>40</v>
      </c>
      <c r="J4" s="5" t="s">
        <v>41</v>
      </c>
    </row>
    <row r="5" spans="1:10" x14ac:dyDescent="0.35">
      <c r="B5" s="6">
        <v>2018</v>
      </c>
      <c r="C5" s="9">
        <v>2.83</v>
      </c>
      <c r="D5" s="9">
        <v>2.63</v>
      </c>
      <c r="E5" s="9">
        <v>2.0299999999999998</v>
      </c>
      <c r="F5" s="9"/>
      <c r="G5" s="9">
        <v>1411.06</v>
      </c>
      <c r="H5" s="9">
        <v>945.13</v>
      </c>
      <c r="I5" s="9">
        <v>465.93</v>
      </c>
      <c r="J5" s="10"/>
    </row>
    <row r="6" spans="1:10" x14ac:dyDescent="0.35">
      <c r="B6" s="6">
        <v>2019</v>
      </c>
      <c r="C6" s="9">
        <v>2.97</v>
      </c>
      <c r="D6" s="9">
        <v>2.77</v>
      </c>
      <c r="E6" s="9">
        <v>2.11</v>
      </c>
      <c r="F6" s="9"/>
      <c r="G6" s="9">
        <v>1460.52</v>
      </c>
      <c r="H6" s="9">
        <v>974.94</v>
      </c>
      <c r="I6" s="9">
        <v>485.59</v>
      </c>
      <c r="J6" s="10"/>
    </row>
    <row r="7" spans="1:10" x14ac:dyDescent="0.35">
      <c r="B7" s="6">
        <v>2020</v>
      </c>
      <c r="C7" s="9">
        <v>2.94</v>
      </c>
      <c r="D7" s="9">
        <v>2.73</v>
      </c>
      <c r="E7" s="9">
        <v>2.0099999999999998</v>
      </c>
      <c r="F7" s="9"/>
      <c r="G7" s="9">
        <v>1501.2</v>
      </c>
      <c r="H7" s="9">
        <v>1023.54</v>
      </c>
      <c r="I7" s="9">
        <v>477.65</v>
      </c>
      <c r="J7" s="10"/>
    </row>
    <row r="8" spans="1:10" x14ac:dyDescent="0.35">
      <c r="B8" s="6">
        <v>2021</v>
      </c>
      <c r="C8" s="9">
        <v>3.08</v>
      </c>
      <c r="D8" s="9">
        <v>2.87</v>
      </c>
      <c r="E8" s="9">
        <v>2.0699999999999998</v>
      </c>
      <c r="F8" s="9"/>
      <c r="G8" s="9">
        <v>1527.64</v>
      </c>
      <c r="H8" s="9">
        <v>1045.43</v>
      </c>
      <c r="I8" s="9">
        <v>482.21</v>
      </c>
      <c r="J8" s="10"/>
    </row>
    <row r="9" spans="1:10" x14ac:dyDescent="0.35">
      <c r="B9" s="6">
        <v>2022</v>
      </c>
      <c r="C9" s="9">
        <v>3.2</v>
      </c>
      <c r="D9" s="9">
        <v>3</v>
      </c>
      <c r="E9" s="9">
        <v>2.0699999999999998</v>
      </c>
      <c r="F9" s="9">
        <v>0.12</v>
      </c>
      <c r="G9" s="9">
        <v>1666.78</v>
      </c>
      <c r="H9" s="9">
        <v>1185.3399999999999</v>
      </c>
      <c r="I9" s="9">
        <v>479.09</v>
      </c>
      <c r="J9" s="10">
        <v>2.35</v>
      </c>
    </row>
    <row r="10" spans="1:10" x14ac:dyDescent="0.35">
      <c r="B10" s="6">
        <v>2023</v>
      </c>
      <c r="C10" s="9">
        <v>3.34</v>
      </c>
      <c r="D10" s="9">
        <v>3.14</v>
      </c>
      <c r="E10" s="9">
        <v>2.1</v>
      </c>
      <c r="F10" s="9">
        <v>0.12</v>
      </c>
      <c r="G10" s="9">
        <v>2003.32</v>
      </c>
      <c r="H10" s="9">
        <v>1552.25</v>
      </c>
      <c r="I10" s="9">
        <v>448.65</v>
      </c>
      <c r="J10" s="10">
        <v>2.42</v>
      </c>
    </row>
    <row r="11" spans="1:10" ht="15" thickBot="1" x14ac:dyDescent="0.4">
      <c r="B11" s="7">
        <v>2024</v>
      </c>
      <c r="C11" s="11">
        <v>3.51</v>
      </c>
      <c r="D11" s="11">
        <v>3.33</v>
      </c>
      <c r="E11" s="11">
        <v>2.0699999999999998</v>
      </c>
      <c r="F11" s="11">
        <v>0.13</v>
      </c>
      <c r="G11" s="11">
        <v>2756.28</v>
      </c>
      <c r="H11" s="11">
        <v>2319.34</v>
      </c>
      <c r="I11" s="11">
        <v>434.25</v>
      </c>
      <c r="J11" s="12">
        <v>2.7</v>
      </c>
    </row>
    <row r="13" spans="1:10" x14ac:dyDescent="0.35">
      <c r="B13" t="s">
        <v>42</v>
      </c>
    </row>
    <row r="15" spans="1:10" x14ac:dyDescent="0.35">
      <c r="B15" t="s">
        <v>43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3"/>
  <sheetViews>
    <sheetView workbookViewId="0"/>
  </sheetViews>
  <sheetFormatPr defaultColWidth="10.90625" defaultRowHeight="14.5" x14ac:dyDescent="0.35"/>
  <cols>
    <col min="3" max="3" width="14.36328125" customWidth="1"/>
    <col min="7" max="7" width="14.90625" customWidth="1"/>
    <col min="8" max="8" width="13.81640625" customWidth="1"/>
    <col min="9" max="9" width="15.26953125" customWidth="1"/>
  </cols>
  <sheetData>
    <row r="1" spans="1:10" x14ac:dyDescent="0.35">
      <c r="A1" t="s">
        <v>45</v>
      </c>
    </row>
    <row r="3" spans="1:10" ht="15" thickBot="1" x14ac:dyDescent="0.4"/>
    <row r="4" spans="1:10" ht="58" x14ac:dyDescent="0.35">
      <c r="B4" s="3" t="s">
        <v>3</v>
      </c>
      <c r="C4" s="4" t="s">
        <v>46</v>
      </c>
      <c r="D4" s="4" t="s">
        <v>47</v>
      </c>
      <c r="E4" s="4" t="s">
        <v>48</v>
      </c>
      <c r="F4" s="4" t="s">
        <v>49</v>
      </c>
      <c r="G4" s="4" t="s">
        <v>50</v>
      </c>
      <c r="H4" s="4" t="s">
        <v>51</v>
      </c>
      <c r="I4" s="4" t="s">
        <v>52</v>
      </c>
      <c r="J4" s="5" t="s">
        <v>53</v>
      </c>
    </row>
    <row r="5" spans="1:10" x14ac:dyDescent="0.35">
      <c r="B5" s="6">
        <v>2018</v>
      </c>
      <c r="C5" s="13">
        <v>20.92</v>
      </c>
      <c r="D5" s="13">
        <v>19.899999999999999</v>
      </c>
      <c r="E5" s="13">
        <v>15.48</v>
      </c>
      <c r="F5" s="13"/>
      <c r="G5" s="13">
        <v>42482.83</v>
      </c>
      <c r="H5" s="13">
        <v>17783.29</v>
      </c>
      <c r="I5" s="13">
        <v>24699.55</v>
      </c>
      <c r="J5" s="14"/>
    </row>
    <row r="6" spans="1:10" x14ac:dyDescent="0.35">
      <c r="B6" s="6">
        <v>2019</v>
      </c>
      <c r="C6" s="13">
        <v>22.57</v>
      </c>
      <c r="D6" s="13">
        <v>21.45</v>
      </c>
      <c r="E6" s="13">
        <v>16.03</v>
      </c>
      <c r="F6" s="13"/>
      <c r="G6" s="13">
        <v>43182.03</v>
      </c>
      <c r="H6" s="13">
        <v>18610.91</v>
      </c>
      <c r="I6" s="13">
        <v>24571.119999999999</v>
      </c>
      <c r="J6" s="14"/>
    </row>
    <row r="7" spans="1:10" x14ac:dyDescent="0.35">
      <c r="B7" s="6">
        <v>2020</v>
      </c>
      <c r="C7" s="13">
        <v>22.45</v>
      </c>
      <c r="D7" s="13">
        <v>21.62</v>
      </c>
      <c r="E7" s="13">
        <v>15.92</v>
      </c>
      <c r="F7" s="13"/>
      <c r="G7" s="13">
        <v>40171.65</v>
      </c>
      <c r="H7" s="13">
        <v>19698.759999999998</v>
      </c>
      <c r="I7" s="13">
        <v>20472.89</v>
      </c>
      <c r="J7" s="14"/>
    </row>
    <row r="8" spans="1:10" x14ac:dyDescent="0.35">
      <c r="B8" s="6">
        <v>2021</v>
      </c>
      <c r="C8" s="13">
        <v>25.54</v>
      </c>
      <c r="D8" s="13">
        <v>24.68</v>
      </c>
      <c r="E8" s="13">
        <v>16.7</v>
      </c>
      <c r="F8" s="13"/>
      <c r="G8" s="13">
        <v>39149.769999999997</v>
      </c>
      <c r="H8" s="13">
        <v>20081.48</v>
      </c>
      <c r="I8" s="13">
        <v>19068.29</v>
      </c>
      <c r="J8" s="14"/>
    </row>
    <row r="9" spans="1:10" x14ac:dyDescent="0.35">
      <c r="B9" s="6">
        <v>2022</v>
      </c>
      <c r="C9" s="13">
        <v>28.96</v>
      </c>
      <c r="D9" s="13">
        <v>28.03</v>
      </c>
      <c r="E9" s="13">
        <v>18</v>
      </c>
      <c r="F9" s="13">
        <v>3.86</v>
      </c>
      <c r="G9" s="13">
        <v>42981.79</v>
      </c>
      <c r="H9" s="13">
        <v>22813.91</v>
      </c>
      <c r="I9" s="13">
        <v>20018.330000000002</v>
      </c>
      <c r="J9" s="14">
        <v>149.55000000000001</v>
      </c>
    </row>
    <row r="10" spans="1:10" x14ac:dyDescent="0.35">
      <c r="B10" s="6">
        <v>2023</v>
      </c>
      <c r="C10" s="13">
        <v>30.04</v>
      </c>
      <c r="D10" s="13">
        <v>29.23</v>
      </c>
      <c r="E10" s="13">
        <v>17.52</v>
      </c>
      <c r="F10" s="13">
        <v>3.79</v>
      </c>
      <c r="G10" s="13">
        <v>35657.49</v>
      </c>
      <c r="H10" s="13">
        <v>24507.96</v>
      </c>
      <c r="I10" s="13">
        <v>11007.11</v>
      </c>
      <c r="J10" s="14">
        <v>142.41999999999999</v>
      </c>
    </row>
    <row r="11" spans="1:10" ht="15" thickBot="1" x14ac:dyDescent="0.4">
      <c r="B11" s="7">
        <v>2024</v>
      </c>
      <c r="C11" s="15">
        <v>32.01</v>
      </c>
      <c r="D11" s="15">
        <v>31.33</v>
      </c>
      <c r="E11" s="15">
        <v>16.89</v>
      </c>
      <c r="F11" s="15">
        <v>3.78</v>
      </c>
      <c r="G11" s="15">
        <v>41645.14</v>
      </c>
      <c r="H11" s="15">
        <v>33263.82</v>
      </c>
      <c r="I11" s="15">
        <v>8235.93</v>
      </c>
      <c r="J11" s="16">
        <v>145.4</v>
      </c>
    </row>
    <row r="13" spans="1:10" x14ac:dyDescent="0.35">
      <c r="B13" t="s">
        <v>42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4"/>
  <sheetViews>
    <sheetView workbookViewId="0"/>
  </sheetViews>
  <sheetFormatPr defaultColWidth="10.90625" defaultRowHeight="14.5" x14ac:dyDescent="0.35"/>
  <cols>
    <col min="4" max="4" width="15.1796875" customWidth="1"/>
    <col min="5" max="5" width="15.7265625" customWidth="1"/>
    <col min="6" max="6" width="14.7265625" customWidth="1"/>
    <col min="8" max="8" width="20.36328125" customWidth="1"/>
  </cols>
  <sheetData>
    <row r="1" spans="1:8" x14ac:dyDescent="0.35">
      <c r="A1" t="s">
        <v>54</v>
      </c>
    </row>
    <row r="3" spans="1:8" ht="15" thickBot="1" x14ac:dyDescent="0.4"/>
    <row r="4" spans="1:8" ht="87" x14ac:dyDescent="0.35">
      <c r="B4" s="3" t="s">
        <v>3</v>
      </c>
      <c r="C4" s="4" t="s">
        <v>55</v>
      </c>
      <c r="D4" s="4" t="s">
        <v>56</v>
      </c>
      <c r="E4" s="4" t="s">
        <v>57</v>
      </c>
      <c r="F4" s="4" t="s">
        <v>58</v>
      </c>
      <c r="G4" s="4" t="s">
        <v>59</v>
      </c>
      <c r="H4" s="5" t="s">
        <v>60</v>
      </c>
    </row>
    <row r="5" spans="1:8" x14ac:dyDescent="0.35">
      <c r="B5" s="6">
        <v>2018</v>
      </c>
      <c r="C5" s="20">
        <v>18.93</v>
      </c>
      <c r="D5" s="13">
        <v>3.32</v>
      </c>
      <c r="E5" s="13">
        <v>18.690000000000001</v>
      </c>
      <c r="F5" s="13">
        <v>78.03</v>
      </c>
      <c r="G5" s="13">
        <v>23.3</v>
      </c>
      <c r="H5" s="14">
        <v>54.73</v>
      </c>
    </row>
    <row r="6" spans="1:8" x14ac:dyDescent="0.35">
      <c r="B6" s="6">
        <v>2019</v>
      </c>
      <c r="C6" s="20">
        <v>20.41</v>
      </c>
      <c r="D6" s="13">
        <v>3.38</v>
      </c>
      <c r="E6" s="13">
        <v>20.190000000000001</v>
      </c>
      <c r="F6" s="13">
        <v>86.26</v>
      </c>
      <c r="G6" s="13">
        <v>23.81</v>
      </c>
      <c r="H6" s="14">
        <v>62.45</v>
      </c>
    </row>
    <row r="7" spans="1:8" x14ac:dyDescent="0.35">
      <c r="B7" s="6">
        <v>2020</v>
      </c>
      <c r="C7" s="20">
        <v>21.4</v>
      </c>
      <c r="D7" s="13">
        <v>3.06</v>
      </c>
      <c r="E7" s="13">
        <v>21.22</v>
      </c>
      <c r="F7" s="13">
        <v>92.02</v>
      </c>
      <c r="G7" s="13">
        <v>22.97</v>
      </c>
      <c r="H7" s="14">
        <v>69.05</v>
      </c>
    </row>
    <row r="8" spans="1:8" x14ac:dyDescent="0.35">
      <c r="B8" s="6">
        <v>2021</v>
      </c>
      <c r="C8" s="20">
        <v>22.92</v>
      </c>
      <c r="D8" s="13">
        <v>3.65</v>
      </c>
      <c r="E8" s="13">
        <v>22.74</v>
      </c>
      <c r="F8" s="13">
        <v>100.83</v>
      </c>
      <c r="G8" s="13">
        <v>28.01</v>
      </c>
      <c r="H8" s="14">
        <v>72.819999999999993</v>
      </c>
    </row>
    <row r="9" spans="1:8" x14ac:dyDescent="0.35">
      <c r="B9" s="6">
        <v>2022</v>
      </c>
      <c r="C9" s="20">
        <v>24.31</v>
      </c>
      <c r="D9" s="13">
        <v>3.5</v>
      </c>
      <c r="E9" s="13">
        <v>24.16</v>
      </c>
      <c r="F9" s="13">
        <v>112.09</v>
      </c>
      <c r="G9" s="13">
        <v>33.64</v>
      </c>
      <c r="H9" s="14">
        <v>78.45</v>
      </c>
    </row>
    <row r="10" spans="1:8" x14ac:dyDescent="0.35">
      <c r="B10" s="6">
        <v>2023</v>
      </c>
      <c r="C10" s="20">
        <v>26.06</v>
      </c>
      <c r="D10" s="13">
        <v>4.1399999999999997</v>
      </c>
      <c r="E10" s="13">
        <v>25.86</v>
      </c>
      <c r="F10" s="13">
        <v>128.30000000000001</v>
      </c>
      <c r="G10" s="13">
        <v>48.57</v>
      </c>
      <c r="H10" s="14">
        <v>79.73</v>
      </c>
    </row>
    <row r="11" spans="1:8" ht="15" thickBot="1" x14ac:dyDescent="0.4">
      <c r="B11" s="7">
        <v>2024</v>
      </c>
      <c r="C11" s="21">
        <v>27.79</v>
      </c>
      <c r="D11" s="15">
        <v>4.08</v>
      </c>
      <c r="E11" s="15">
        <v>27.6</v>
      </c>
      <c r="F11" s="15">
        <v>140.80000000000001</v>
      </c>
      <c r="G11" s="15">
        <v>50.79</v>
      </c>
      <c r="H11" s="16">
        <v>90.01</v>
      </c>
    </row>
    <row r="13" spans="1:8" x14ac:dyDescent="0.35">
      <c r="B13" t="s">
        <v>61</v>
      </c>
    </row>
    <row r="14" spans="1:8" x14ac:dyDescent="0.35">
      <c r="B14" t="s">
        <v>62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4"/>
  <sheetViews>
    <sheetView workbookViewId="0"/>
  </sheetViews>
  <sheetFormatPr defaultColWidth="10.90625" defaultRowHeight="14.5" x14ac:dyDescent="0.35"/>
  <cols>
    <col min="3" max="3" width="14.36328125" customWidth="1"/>
    <col min="4" max="4" width="17.36328125" customWidth="1"/>
    <col min="5" max="5" width="17.1796875" customWidth="1"/>
    <col min="6" max="6" width="15.54296875" customWidth="1"/>
    <col min="7" max="7" width="16.26953125" customWidth="1"/>
    <col min="8" max="8" width="15" customWidth="1"/>
  </cols>
  <sheetData>
    <row r="1" spans="1:8" x14ac:dyDescent="0.35">
      <c r="A1" t="s">
        <v>63</v>
      </c>
    </row>
    <row r="3" spans="1:8" ht="15" thickBot="1" x14ac:dyDescent="0.4"/>
    <row r="4" spans="1:8" ht="87" x14ac:dyDescent="0.35">
      <c r="B4" s="3" t="s">
        <v>3</v>
      </c>
      <c r="C4" s="4" t="s">
        <v>64</v>
      </c>
      <c r="D4" s="4" t="s">
        <v>65</v>
      </c>
      <c r="E4" s="4" t="s">
        <v>66</v>
      </c>
      <c r="F4" s="4" t="s">
        <v>67</v>
      </c>
      <c r="G4" s="4" t="s">
        <v>68</v>
      </c>
      <c r="H4" s="5" t="s">
        <v>69</v>
      </c>
    </row>
    <row r="5" spans="1:8" x14ac:dyDescent="0.35">
      <c r="B5" s="6">
        <v>2018</v>
      </c>
      <c r="C5" s="9">
        <v>2.58</v>
      </c>
      <c r="D5" s="9">
        <v>2.58</v>
      </c>
      <c r="E5" s="9">
        <v>0</v>
      </c>
      <c r="F5" s="9">
        <v>8.7899999999999991</v>
      </c>
      <c r="G5" s="9">
        <v>8.7899999999999991</v>
      </c>
      <c r="H5" s="10">
        <v>0</v>
      </c>
    </row>
    <row r="6" spans="1:8" x14ac:dyDescent="0.35">
      <c r="B6" s="6">
        <v>2019</v>
      </c>
      <c r="C6" s="9">
        <v>6.81</v>
      </c>
      <c r="D6" s="9">
        <v>3.82</v>
      </c>
      <c r="E6" s="9">
        <v>3.12</v>
      </c>
      <c r="F6" s="9">
        <v>19.5</v>
      </c>
      <c r="G6" s="9">
        <v>16.309999999999999</v>
      </c>
      <c r="H6" s="10">
        <v>3.19</v>
      </c>
    </row>
    <row r="7" spans="1:8" x14ac:dyDescent="0.35">
      <c r="B7" s="6">
        <v>2020</v>
      </c>
      <c r="C7" s="9">
        <v>10.99</v>
      </c>
      <c r="D7" s="9">
        <v>4.45</v>
      </c>
      <c r="E7" s="9">
        <v>6.96</v>
      </c>
      <c r="F7" s="9">
        <v>42.65</v>
      </c>
      <c r="G7" s="9">
        <v>19.97</v>
      </c>
      <c r="H7" s="10">
        <v>22.68</v>
      </c>
    </row>
    <row r="8" spans="1:8" x14ac:dyDescent="0.35">
      <c r="B8" s="6">
        <v>2021</v>
      </c>
      <c r="C8" s="9">
        <v>13.37</v>
      </c>
      <c r="D8" s="9">
        <v>5.89</v>
      </c>
      <c r="E8" s="9">
        <v>8.25</v>
      </c>
      <c r="F8" s="9">
        <v>54.99</v>
      </c>
      <c r="G8" s="9">
        <v>26.76</v>
      </c>
      <c r="H8" s="10">
        <v>28.23</v>
      </c>
    </row>
    <row r="9" spans="1:8" x14ac:dyDescent="0.35">
      <c r="B9" s="6">
        <v>2022</v>
      </c>
      <c r="C9" s="9">
        <v>15.75</v>
      </c>
      <c r="D9" s="9">
        <v>7.76</v>
      </c>
      <c r="E9" s="9">
        <v>8.9600000000000009</v>
      </c>
      <c r="F9" s="9">
        <v>67.16</v>
      </c>
      <c r="G9" s="9">
        <v>36.4</v>
      </c>
      <c r="H9" s="10">
        <v>30.75</v>
      </c>
    </row>
    <row r="10" spans="1:8" x14ac:dyDescent="0.35">
      <c r="B10" s="6">
        <v>2023</v>
      </c>
      <c r="C10" s="9">
        <v>80.34</v>
      </c>
      <c r="D10" s="9">
        <v>12.87</v>
      </c>
      <c r="E10" s="9">
        <v>69.31</v>
      </c>
      <c r="F10" s="9">
        <v>260.77</v>
      </c>
      <c r="G10" s="9">
        <v>57.14</v>
      </c>
      <c r="H10" s="10">
        <v>203.63</v>
      </c>
    </row>
    <row r="11" spans="1:8" ht="15" thickBot="1" x14ac:dyDescent="0.4">
      <c r="B11" s="7">
        <v>2024</v>
      </c>
      <c r="C11" s="11">
        <v>117.49</v>
      </c>
      <c r="D11" s="11">
        <v>19.29</v>
      </c>
      <c r="E11" s="11">
        <v>102.01</v>
      </c>
      <c r="F11" s="11">
        <v>418.09</v>
      </c>
      <c r="G11" s="11">
        <v>82.15</v>
      </c>
      <c r="H11" s="12">
        <v>335.94</v>
      </c>
    </row>
    <row r="13" spans="1:8" x14ac:dyDescent="0.35">
      <c r="B13" t="s">
        <v>70</v>
      </c>
    </row>
    <row r="14" spans="1:8" x14ac:dyDescent="0.35">
      <c r="B14" t="s">
        <v>71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treści</vt:lpstr>
      <vt:lpstr>Metodyka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2025-05-31T19:11:40Z</dcterms:created>
  <dcterms:modified xsi:type="dcterms:W3CDTF">2025-06-01T13:18:58Z</dcterms:modified>
</cp:coreProperties>
</file>