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Nowe Wydzialy\Marcin_Kruk\udostepnianie\rdtl_raport_tab_wyk\RDTL_2025\"/>
    </mc:Choice>
  </mc:AlternateContent>
  <xr:revisionPtr revIDLastSave="0" documentId="13_ncr:1_{C7126156-0AC6-477B-9350-80A7326600EB}" xr6:coauthVersionLast="47" xr6:coauthVersionMax="47" xr10:uidLastSave="{00000000-0000-0000-0000-000000000000}"/>
  <bookViews>
    <workbookView xWindow="-120" yWindow="-120" windowWidth="29040" windowHeight="15840" tabRatio="768" firstSheet="9" activeTab="20" xr2:uid="{00000000-000D-0000-FFFF-FFFF00000000}"/>
  </bookViews>
  <sheets>
    <sheet name="Spis treści" sheetId="1" r:id="rId1"/>
    <sheet name="Tabela 2.1" sheetId="2" r:id="rId2"/>
    <sheet name="Wykres 2.1" sheetId="3" r:id="rId3"/>
    <sheet name="Wykres 2.2" sheetId="4" r:id="rId4"/>
    <sheet name="Tabela 2.2" sheetId="5" r:id="rId5"/>
    <sheet name="Tabela 2.3" sheetId="6" r:id="rId6"/>
    <sheet name="Tabela 2.4" sheetId="7" r:id="rId7"/>
    <sheet name="Tabela 2.4 2024" sheetId="8" r:id="rId8"/>
    <sheet name="Wykres 2.3 2021" sheetId="9" r:id="rId9"/>
    <sheet name="Wykres 2.3 2022" sheetId="10" r:id="rId10"/>
    <sheet name="Wykres 2.3 2023" sheetId="11" r:id="rId11"/>
    <sheet name="Wykres 2.3 2024" sheetId="12" r:id="rId12"/>
    <sheet name="Wykres 2.4 2021" sheetId="13" r:id="rId13"/>
    <sheet name="Wykres 2.4 2022" sheetId="14" r:id="rId14"/>
    <sheet name="Wykres 2.4 2023" sheetId="15" r:id="rId15"/>
    <sheet name="Wykres 2.4 2024" sheetId="16" r:id="rId16"/>
    <sheet name="Tabela 2.5" sheetId="17" r:id="rId17"/>
    <sheet name="Tabela 2.6" sheetId="18" r:id="rId18"/>
    <sheet name="Tabela 2.7" sheetId="19" r:id="rId19"/>
    <sheet name="Tabela 2.8" sheetId="20" r:id="rId20"/>
    <sheet name="Wykres 2.5" sheetId="21" r:id="rId21"/>
    <sheet name="Wykres 2.6" sheetId="22" r:id="rId22"/>
    <sheet name="Wykres 2.7" sheetId="23" r:id="rId23"/>
    <sheet name="Wykres 2.8" sheetId="24" r:id="rId24"/>
    <sheet name="Tabela 2.9" sheetId="25" r:id="rId25"/>
    <sheet name="Wykres 2.9" sheetId="26" r:id="rId26"/>
    <sheet name="Tabela 2.10" sheetId="27" r:id="rId27"/>
    <sheet name="Tabela 2.11" sheetId="28" r:id="rId28"/>
    <sheet name="Tabela 2.12" sheetId="29" r:id="rId29"/>
  </sheets>
  <definedNames>
    <definedName name="_xlnm._FilterDatabase" localSheetId="1" hidden="1">'Tabela 2.1'!$A$3:$E$11</definedName>
    <definedName name="_xlnm._FilterDatabase" localSheetId="20" hidden="1">'Wykres 2.5'!$A$3:$C$11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9" l="1"/>
  <c r="A12" i="28"/>
  <c r="A10" i="27"/>
  <c r="A27" i="26"/>
  <c r="A18" i="25"/>
  <c r="A51" i="24"/>
  <c r="A9" i="23"/>
  <c r="A15" i="22"/>
  <c r="A15" i="21"/>
  <c r="A17" i="20"/>
  <c r="A17" i="19"/>
  <c r="A17" i="18"/>
  <c r="A11" i="17"/>
  <c r="A24" i="16"/>
  <c r="A24" i="15"/>
  <c r="A23" i="14"/>
  <c r="A23" i="13"/>
  <c r="A23" i="12"/>
  <c r="A23" i="11"/>
  <c r="A23" i="10"/>
  <c r="A23" i="9"/>
  <c r="A24" i="8"/>
  <c r="A24" i="7"/>
  <c r="A24" i="6"/>
  <c r="A24" i="5"/>
  <c r="A17" i="4"/>
  <c r="A15" i="3"/>
  <c r="A15" i="2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<sst xmlns="http://schemas.openxmlformats.org/spreadsheetml/2006/main" count="661" uniqueCount="194">
  <si>
    <t>Tabela 2.1: Liczba pacjentów oraz wartość rozliczonych świadczeń z zakresu RDTL (2017–2024)</t>
  </si>
  <si>
    <t>Rok</t>
  </si>
  <si>
    <t>Wartość refundacji</t>
  </si>
  <si>
    <t>Liczba pacjentów</t>
  </si>
  <si>
    <t>Liczba pacjentów pediatrycznych</t>
  </si>
  <si>
    <t>Odsetek pacjentów pediatrycznych</t>
  </si>
  <si>
    <t>2017</t>
  </si>
  <si>
    <t>2018</t>
  </si>
  <si>
    <t>2019</t>
  </si>
  <si>
    <t>2020</t>
  </si>
  <si>
    <t>2021</t>
  </si>
  <si>
    <t>2022</t>
  </si>
  <si>
    <t>2023</t>
  </si>
  <si>
    <t>2024</t>
  </si>
  <si>
    <t>Źródło: opracowanie własne na podstawie danych NFZ</t>
  </si>
  <si>
    <t>Wykres 2.1: Wartość refundacji świadczeń z zakresu RDTL według wieku pacjentów (2021–2024)</t>
  </si>
  <si>
    <t>Grupa wiekowa</t>
  </si>
  <si>
    <t>0-17</t>
  </si>
  <si>
    <t>18+</t>
  </si>
  <si>
    <t>Wykres 2.2: Rozkład wieku i płci pacjentów, którym zrefundowano świadczenia z zakresu RDTL (2021–2024)</t>
  </si>
  <si>
    <t>Płeć</t>
  </si>
  <si>
    <t>Mężczyźni</t>
  </si>
  <si>
    <t>0-18</t>
  </si>
  <si>
    <t>19-35</t>
  </si>
  <si>
    <t>36-54</t>
  </si>
  <si>
    <t>55-64</t>
  </si>
  <si>
    <t>65+</t>
  </si>
  <si>
    <t>Kobiety</t>
  </si>
  <si>
    <t>Tabela 2.2: Liczba pacjentów oraz wartość rozliczonych świadczeń z zakresu RDTL w podziale na OW NFZ (2021)</t>
  </si>
  <si>
    <t>Województwo świadczeniodawcy</t>
  </si>
  <si>
    <t>Dolnośląskie</t>
  </si>
  <si>
    <t>27</t>
  </si>
  <si>
    <t>Kujawsko-pomorskie</t>
  </si>
  <si>
    <t>7</t>
  </si>
  <si>
    <t>Lubelskie</t>
  </si>
  <si>
    <t>5</t>
  </si>
  <si>
    <t>Lubuskie</t>
  </si>
  <si>
    <t>0</t>
  </si>
  <si>
    <t>Łódzkie</t>
  </si>
  <si>
    <t>14</t>
  </si>
  <si>
    <t>Małopolskie</t>
  </si>
  <si>
    <t>46</t>
  </si>
  <si>
    <t>Mazowieckie</t>
  </si>
  <si>
    <t>108</t>
  </si>
  <si>
    <t>Opolskie</t>
  </si>
  <si>
    <t>Podkarpackie</t>
  </si>
  <si>
    <t>Podlaskie</t>
  </si>
  <si>
    <t>Pomorskie</t>
  </si>
  <si>
    <t>10</t>
  </si>
  <si>
    <t>Śląskie</t>
  </si>
  <si>
    <t>13</t>
  </si>
  <si>
    <t>Świętokrzyskie</t>
  </si>
  <si>
    <t>Warmińsko-mazurskie</t>
  </si>
  <si>
    <t>&lt;5</t>
  </si>
  <si>
    <t>Wielkopolskie</t>
  </si>
  <si>
    <t>11</t>
  </si>
  <si>
    <t>Zachodniopomorskie</t>
  </si>
  <si>
    <t>9</t>
  </si>
  <si>
    <t>Tabela 2.3: Liczba pacjentów oraz wartość rozliczonych świadczeń z zakresu RDTL w podziale na OW NFZ (2022)</t>
  </si>
  <si>
    <t>38</t>
  </si>
  <si>
    <t>15</t>
  </si>
  <si>
    <t>44</t>
  </si>
  <si>
    <t>52</t>
  </si>
  <si>
    <t>159</t>
  </si>
  <si>
    <t>17</t>
  </si>
  <si>
    <t>21</t>
  </si>
  <si>
    <t>19</t>
  </si>
  <si>
    <t>Tabela 2.4: Liczba pacjentów oraz wartość rozliczonych świadczeń z zakresu RDTL w podziale na OW NFZ (2023)</t>
  </si>
  <si>
    <t>73</t>
  </si>
  <si>
    <t>39</t>
  </si>
  <si>
    <t>51</t>
  </si>
  <si>
    <t>71</t>
  </si>
  <si>
    <t>269</t>
  </si>
  <si>
    <t>36</t>
  </si>
  <si>
    <t>35</t>
  </si>
  <si>
    <t>43</t>
  </si>
  <si>
    <t>Tabela 2.4 2024: Liczba pacjentów oraz wartość rozliczonych świadczeń z zakresu RDTL w podziale na OW NFZ (2024)</t>
  </si>
  <si>
    <t>93</t>
  </si>
  <si>
    <t>18</t>
  </si>
  <si>
    <t>67</t>
  </si>
  <si>
    <t>97</t>
  </si>
  <si>
    <t>377</t>
  </si>
  <si>
    <t>41</t>
  </si>
  <si>
    <t>23</t>
  </si>
  <si>
    <t>84</t>
  </si>
  <si>
    <t>76</t>
  </si>
  <si>
    <t>63</t>
  </si>
  <si>
    <t>Wykres 2.3 2021: Wartość rozliczonych świadczeń RDTL (zł) w przeliczeniu na 1000 ludności wg województwa świadczeniodawcy (2021)</t>
  </si>
  <si>
    <t>Liczba ludności</t>
  </si>
  <si>
    <t>Źródło: opracowanie własne na podstawie danych NFZ i GUS</t>
  </si>
  <si>
    <t>Wykres 2.3 2022: Wartość rozliczonych świadczeń RDTL (zł) w przeliczeniu na 1000 ludności wg województwa świadczeniodawcy (2022)</t>
  </si>
  <si>
    <t>Wykres 2.3 2023: Wartość rozliczonych świadczeń RDTL (zł) w przeliczeniu na 1000 ludności wg województwa świadczeniodawcy (2023)</t>
  </si>
  <si>
    <t>Wykres 2.3 2024: Wartość rozliczonych świadczeń RDTL (zł) w przeliczeniu na 1000 ludności wg województwa świadczeniodawcy (2024)</t>
  </si>
  <si>
    <t>Wykres 2.4 2021: Wartość rozliczonych świadczeń RDTL (zł) w przeliczeniu na 1000 ludności wg województwa zamieszkania pacjenta (2021)</t>
  </si>
  <si>
    <t>Województwo pacjenta</t>
  </si>
  <si>
    <t>Wykres 2.4 2022: Wartość rozliczonych świadczeń RDTL (zł) w przeliczeniu na 1000 ludności wg województwa zamieszkania pacjenta (2022)</t>
  </si>
  <si>
    <t>Wykres 2.4 2023: Wartość rozliczonych świadczeń RDTL (zł) w przeliczeniu na 1000 ludności wg województwa zamieszkania pacjenta (2023)</t>
  </si>
  <si>
    <t>Brak informacji</t>
  </si>
  <si>
    <t>Wykres 2.4 2024: Wartość rozliczonych świadczeń RDTL (zł) w przeliczeniu na 1000 ludności wg województwa zamieszkania pacjenta (2024)</t>
  </si>
  <si>
    <t>Tabela 2.5: Realizatorzy RDTL (2021–2024)</t>
  </si>
  <si>
    <t>Liczba świadczeniodawców</t>
  </si>
  <si>
    <t>Tabela 2.6: Dziesięciu największych realizatorów RDTL (pod względem najwyższej wartości refundacji) (2024)</t>
  </si>
  <si>
    <t>Kod świadczeniodawcy</t>
  </si>
  <si>
    <t>Nazwa świadczeniodawcy</t>
  </si>
  <si>
    <t>Odsetek w łącznej refundacji</t>
  </si>
  <si>
    <t>000005</t>
  </si>
  <si>
    <t>150003181</t>
  </si>
  <si>
    <t>70001286</t>
  </si>
  <si>
    <t>061/100203</t>
  </si>
  <si>
    <t>3101109</t>
  </si>
  <si>
    <t>126/100035</t>
  </si>
  <si>
    <t>061/100014</t>
  </si>
  <si>
    <t>110058</t>
  </si>
  <si>
    <t>70001284</t>
  </si>
  <si>
    <t>110043</t>
  </si>
  <si>
    <t>Tabela 2.7: Dziesięciu największych realizatorów RDTL (pod względem najwyższej wartości refundacji) dla rozpoznań onkologicznych (2021–2024)</t>
  </si>
  <si>
    <t>NARODOWY INSTYTUT ONKOLOGII IM. MARII SKŁODOWSKIEJ-CURIE - PAŃSTWOWY INSTYTUT BADAWCZY</t>
  </si>
  <si>
    <t>UNIWERSYTECKIE CENTRUM KLINICZNE</t>
  </si>
  <si>
    <t>UNIWERSYTECKI SZPITAL DZIECIĘCY W KRAKOWIE</t>
  </si>
  <si>
    <t>SAMODZIELNY PUBLICZNY ZAKŁAD OPIEKI ZDROWOTNEJ SZPITAL UNIWERSYTECKI W KRAKOWIE</t>
  </si>
  <si>
    <t>UNIWERSYTECKI SZPITAL KLINICZNY W POZNANIU</t>
  </si>
  <si>
    <t>WOJEWÓDZKIE WIELOSPECJALISTYCZNE CENTRUM ONKOLOGII I TRAUMATOLOGII IM. M. KOPERNIKA W ŁODZI</t>
  </si>
  <si>
    <t>UNIWERSYTECKI SZPITAL KLINICZNY IM. JANA MIKULICZA-RADECKIEGO WE WROCŁAWIU</t>
  </si>
  <si>
    <t>000120</t>
  </si>
  <si>
    <t>SZPITALE POMORSKIE SPÓŁKA Z OGRANICZONĄ ODPOWIEDZIALNOŚCIĄ</t>
  </si>
  <si>
    <t>121/101005</t>
  </si>
  <si>
    <t>SAMODZIELNY PUBLICZNY SZPITAL KLINICZNY IM. ANDRZEJA MIELĘCKIEGO ŚLĄSKIEGO UNIWERSYTETU MEDYCZNEGO W KATOWICACH,</t>
  </si>
  <si>
    <t>Tabela 2.8: Dziesięciu największych realizatorów RDTL (pod względem najwyższej wartości refundacji) dla rozpoznań nieonkologicznych (2021–2024)</t>
  </si>
  <si>
    <t>INSTYTUT "POMNIK - CENTRUM ZDROWIA DZIECKA"</t>
  </si>
  <si>
    <t>09R/010046</t>
  </si>
  <si>
    <t>KLINICZNY SZPITAL WOJEWÓDZKI NR 2 IM. ŚW. JADWIGI KRÓLOWEJ W RZESZOWIE</t>
  </si>
  <si>
    <t>SAMODZIELNY PUBLICZNY ZAKŁAD OPIEKI ZDROWOTNEJ CENTRALNY SZPITAL KLINICZNY UNIWERSYTETU MEDYCZNEGO W ŁODZI</t>
  </si>
  <si>
    <t>061/100010</t>
  </si>
  <si>
    <t>KRAKOWSKI SZPITAL SPECJALISTYCZNY IM. ŚW. JANA PAWŁA II</t>
  </si>
  <si>
    <t>70001198</t>
  </si>
  <si>
    <t>UNIWERSYTECKIE CENTRUM KLINICZNE WARSZAWSKIEGO UNIWERSYTETU MEDYCZNEGO</t>
  </si>
  <si>
    <t>160000908</t>
  </si>
  <si>
    <t>UNIWERSYTECKI SZPITAL KLINICZNY NR 1 IM. PROF. TADEUSZA SOKOŁOWSKIEGO PUM W SZCZECINIE</t>
  </si>
  <si>
    <t>Wykres 2.5: Wartość rozliczonych świadczeń z zakresu RDTL w podziale na rozpoznania onkologiczne i nieonkologiczne (2021–2024)</t>
  </si>
  <si>
    <t>Rozpoznanie główne</t>
  </si>
  <si>
    <t>Nieonkologiczne</t>
  </si>
  <si>
    <t>Onkologiczne</t>
  </si>
  <si>
    <t>Wykres 2.6: Liczba pacjentów, u których rozliczono świadczenia z zakresu RDTL ze sprawozdanymi rozpoznaniami onkologicznymi i nieonkologicznymi (2021–2024)</t>
  </si>
  <si>
    <t>Wykres 2.7: Liczba pacjentów, którym udzielono świadczeń z zakresu RDTL ze sprawozdanymi rozpoznaniami onkologicznymi i nieonkologicznymi (2021–2024)</t>
  </si>
  <si>
    <t>Wykres 2.8: Wartość rozliczonych świadczeń z zakresu RDTL wg rozpoznania onkologicznego (2021–2024)</t>
  </si>
  <si>
    <t>Rozpoznanie główne onkologiczne</t>
  </si>
  <si>
    <t>Hematoonkologia</t>
  </si>
  <si>
    <t>Nowotwory ginekologiczne</t>
  </si>
  <si>
    <t>Nowotwory nerki</t>
  </si>
  <si>
    <t>Nowotwory skóry</t>
  </si>
  <si>
    <t>Nowotwory układu endokrynnego</t>
  </si>
  <si>
    <t>Nowotwory układu oddechowego</t>
  </si>
  <si>
    <t>Nowotwory układu pokarmowego</t>
  </si>
  <si>
    <t>Nowotwory układu urologicznego</t>
  </si>
  <si>
    <t>Nowotwory złośliwe nerwów obwodowych i autonomicznego układu nerwowego</t>
  </si>
  <si>
    <t>Międzybłoniak</t>
  </si>
  <si>
    <t>Pozostałe/b.d.</t>
  </si>
  <si>
    <t>Tabela 2.9: Wartość refundacji świadczeń w ramach RDTL wg rozpoznania onkologicznego (2021–2024)</t>
  </si>
  <si>
    <t>Wykres 2.9: Wartość rozliczonych świadczeń z zakresu RDTL wg głównych przyczyn udzielenia świadczenia (2021–2024)</t>
  </si>
  <si>
    <t>Rozpoznanie główne wg ICD-10</t>
  </si>
  <si>
    <t>C64 – nowotwór złośliwy nerki, z wyjątkiem miedniczki nerkowej</t>
  </si>
  <si>
    <t>C43 – czerniak złośliwy skóry</t>
  </si>
  <si>
    <t>C56 – nowotwór złośliwy jajnika</t>
  </si>
  <si>
    <t>C91 – białaczka limfatyczna</t>
  </si>
  <si>
    <t>C85 – inne i nieokreślone postacie chłoniaków nieziarniczych</t>
  </si>
  <si>
    <t>C92 – białaczka szpikowa</t>
  </si>
  <si>
    <t>C50 – nowotwór złośliwy sutka</t>
  </si>
  <si>
    <t>Q77 – dysplazja kostno-chrzęstna z upośledzeniem wzrostu kości długich i kręgosłupa</t>
  </si>
  <si>
    <t>C54 – nowotwór złośliwy trzonu macicy</t>
  </si>
  <si>
    <t>E24 – zespół cushinga</t>
  </si>
  <si>
    <t>C47 – nowotwory złośliwe nerwów obwodowych i autonomicznego układu nerwowego</t>
  </si>
  <si>
    <t>Tabela 2.10: Liczba substancji czynnych w RDTL (2022-2024)</t>
  </si>
  <si>
    <t>Liczba substancji czynnych</t>
  </si>
  <si>
    <t>Tabela 2.11: Substancje czynne o najwyższych kosztach finansowania w ramach RDTL (2024)</t>
  </si>
  <si>
    <t>Substancja czynna</t>
  </si>
  <si>
    <t>VOSORITIDUM</t>
  </si>
  <si>
    <t>PEMBROLIZUMABUM</t>
  </si>
  <si>
    <t>DINUTUXIMABUM BETA</t>
  </si>
  <si>
    <t>OSILODROSTATUM</t>
  </si>
  <si>
    <t>NIVOLUMAB</t>
  </si>
  <si>
    <t>Tabela 2.12: Cząsteczko-wskazania o najwyższych kosztach finansowania w ramach RDTL (2024)</t>
  </si>
  <si>
    <t>Q77.4 – achondroplazja</t>
  </si>
  <si>
    <t>C47.9 – nerwy obwodowe i autonomiczny układ nerwowy, nie określone</t>
  </si>
  <si>
    <t>E24.0 – choroba cushinga pochodzenia przysadkowego</t>
  </si>
  <si>
    <t>OMAVELOXOLONUM</t>
  </si>
  <si>
    <t>G11.1 – bezład móżdżkowy o wczesnym początku</t>
  </si>
  <si>
    <t>LENVATINIBUM</t>
  </si>
  <si>
    <t>Liczba świadczeniodawców, którzy zrealizowali  80% łącznej wartości refundacji świadczeń z zakresu RDTL</t>
  </si>
  <si>
    <t>NARODOWY INSTYTUT ONKOLOGII IM.MARII SKŁODOWSKIEJ-CURIE - PAŃSTWOWY INSTYTUT BADAWCZY</t>
  </si>
  <si>
    <t>Polska</t>
  </si>
  <si>
    <t>259</t>
  </si>
  <si>
    <t>392</t>
  </si>
  <si>
    <t>694</t>
  </si>
  <si>
    <t>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</si>
</sst>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164" formatCode="0.0%"/>
    <numFmt numFmtId="165" formatCode="_-* #,##0\ &quot;zł&quot;_-;\-* #,##0\ &quot;zł&quot;_-;_-* &quot;-&quot;??\ &quot;zł&quot;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0" borderId="7" xfId="0" applyFont="1" applyBorder="1"/>
    <xf numFmtId="0" fontId="3" fillId="0" borderId="0" xfId="0" applyFont="1"/>
    <xf numFmtId="0" fontId="1" fillId="0" borderId="6" xfId="0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6" fontId="1" fillId="0" borderId="0" xfId="0" applyNumberFormat="1" applyFont="1"/>
    <xf numFmtId="6" fontId="1" fillId="0" borderId="6" xfId="0" applyNumberFormat="1" applyFont="1" applyBorder="1"/>
    <xf numFmtId="6" fontId="1" fillId="0" borderId="2" xfId="0" applyNumberFormat="1" applyFont="1" applyBorder="1"/>
    <xf numFmtId="6" fontId="1" fillId="0" borderId="8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6" fontId="0" fillId="0" borderId="0" xfId="0" applyNumberFormat="1"/>
    <xf numFmtId="6" fontId="2" fillId="2" borderId="5" xfId="0" applyNumberFormat="1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5" fillId="0" borderId="1" xfId="0" applyFont="1" applyBorder="1"/>
    <xf numFmtId="164" fontId="5" fillId="0" borderId="2" xfId="0" applyNumberFormat="1" applyFont="1" applyBorder="1"/>
    <xf numFmtId="0" fontId="5" fillId="0" borderId="7" xfId="0" applyFont="1" applyBorder="1"/>
    <xf numFmtId="0" fontId="5" fillId="0" borderId="6" xfId="0" applyFont="1" applyBorder="1"/>
    <xf numFmtId="164" fontId="5" fillId="0" borderId="8" xfId="0" applyNumberFormat="1" applyFont="1" applyBorder="1"/>
    <xf numFmtId="165" fontId="5" fillId="0" borderId="2" xfId="0" applyNumberFormat="1" applyFont="1" applyBorder="1"/>
    <xf numFmtId="165" fontId="5" fillId="0" borderId="8" xfId="0" applyNumberFormat="1" applyFont="1" applyBorder="1"/>
    <xf numFmtId="165" fontId="5" fillId="0" borderId="0" xfId="0" applyNumberFormat="1" applyFont="1"/>
    <xf numFmtId="165" fontId="5" fillId="0" borderId="6" xfId="0" applyNumberFormat="1" applyFont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0" borderId="12" xfId="0" applyFont="1" applyBorder="1"/>
    <xf numFmtId="6" fontId="1" fillId="0" borderId="0" xfId="0" applyNumberFormat="1" applyFont="1" applyBorder="1"/>
    <xf numFmtId="3" fontId="1" fillId="0" borderId="0" xfId="0" applyNumberFormat="1" applyFont="1" applyBorder="1"/>
    <xf numFmtId="164" fontId="1" fillId="0" borderId="13" xfId="0" applyNumberFormat="1" applyFont="1" applyBorder="1"/>
    <xf numFmtId="0" fontId="1" fillId="0" borderId="14" xfId="0" applyFont="1" applyBorder="1"/>
    <xf numFmtId="6" fontId="1" fillId="0" borderId="15" xfId="0" applyNumberFormat="1" applyFont="1" applyBorder="1"/>
    <xf numFmtId="3" fontId="1" fillId="0" borderId="15" xfId="0" applyNumberFormat="1" applyFont="1" applyBorder="1"/>
    <xf numFmtId="164" fontId="1" fillId="0" borderId="16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68776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851000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/>
  </sheetViews>
  <sheetFormatPr defaultColWidth="11.42578125" defaultRowHeight="15" x14ac:dyDescent="0.25"/>
  <sheetData>
    <row r="1" spans="1:1" x14ac:dyDescent="0.25">
      <c r="A1" s="6" t="str">
        <f>HYPERLINK("#'Tabela 2.1'!A1", "Tabela 2.1: Liczba pacjentów oraz wartość rozliczonych świadczeń z zakresu RDTL (2017–2024)")</f>
        <v>Tabela 2.1: Liczba pacjentów oraz wartość rozliczonych świadczeń z zakresu RDTL (2017–2024)</v>
      </c>
    </row>
    <row r="2" spans="1:1" x14ac:dyDescent="0.25">
      <c r="A2" s="6" t="str">
        <f>HYPERLINK("#'Wykres 2.1'!A1", "Wykres 2.1: Wartość refundacji świadczeń z zakresu RDTL według wieku pacjentów (2021–2024)")</f>
        <v>Wykres 2.1: Wartość refundacji świadczeń z zakresu RDTL według wieku pacjentów (2021–2024)</v>
      </c>
    </row>
    <row r="3" spans="1:1" x14ac:dyDescent="0.25">
      <c r="A3" s="6" t="str">
        <f>HYPERLINK("#'Wykres 2.2'!A1", "Wykres 2.2: Rozkład wieku i płci pacjentów, którym zrefundowano świadczenia z zakresu RDTL (2021–2024)")</f>
        <v>Wykres 2.2: Rozkład wieku i płci pacjentów, którym zrefundowano świadczenia z zakresu RDTL (2021–2024)</v>
      </c>
    </row>
    <row r="4" spans="1:1" x14ac:dyDescent="0.25">
      <c r="A4" s="6" t="str">
        <f>HYPERLINK("#'Tabela 2.2'!A1", "Tabela 2.2: Liczba pacjentów oraz wartość rozliczonych świadczeń z zakresu RDTL w podziale na OW NFZ (2021)")</f>
        <v>Tabela 2.2: Liczba pacjentów oraz wartość rozliczonych świadczeń z zakresu RDTL w podziale na OW NFZ (2021)</v>
      </c>
    </row>
    <row r="5" spans="1:1" x14ac:dyDescent="0.25">
      <c r="A5" s="6" t="str">
        <f>HYPERLINK("#'Tabela 2.3'!A1", "Tabela 2.3: Liczba pacjentów oraz wartość rozliczonych świadczeń z zakresu RDTL w podziale na OW NFZ (2022)")</f>
        <v>Tabela 2.3: Liczba pacjentów oraz wartość rozliczonych świadczeń z zakresu RDTL w podziale na OW NFZ (2022)</v>
      </c>
    </row>
    <row r="6" spans="1:1" x14ac:dyDescent="0.25">
      <c r="A6" s="6" t="str">
        <f>HYPERLINK("#'Tabela 2.4'!A1", "Tabela 2.4: Liczba pacjentów oraz wartość rozliczonych świadczeń z zakresu RDTL w podziale na OW NFZ (2023)")</f>
        <v>Tabela 2.4: Liczba pacjentów oraz wartość rozliczonych świadczeń z zakresu RDTL w podziale na OW NFZ (2023)</v>
      </c>
    </row>
    <row r="7" spans="1:1" x14ac:dyDescent="0.25">
      <c r="A7" s="6" t="str">
        <f>HYPERLINK("#'Tabela 2.4 2024'!A1", "Tabela 2.4 2024: Liczba pacjentów oraz wartość rozliczonych świadczeń z zakresu RDTL w podziale na OW NFZ (2024)")</f>
        <v>Tabela 2.4 2024: Liczba pacjentów oraz wartość rozliczonych świadczeń z zakresu RDTL w podziale na OW NFZ (2024)</v>
      </c>
    </row>
    <row r="8" spans="1:1" x14ac:dyDescent="0.25">
      <c r="A8" s="6" t="str">
        <f>HYPERLINK("#'Wykres 2.3 2021'!A1", "Wykres 2.3 2021: Wartość rozliczonych świadczeń RDTL (zł) w przeliczeniu na 1000 ludności wg województwa świadczeniodawcy (2021)")</f>
        <v>Wykres 2.3 2021: Wartość rozliczonych świadczeń RDTL (zł) w przeliczeniu na 1000 ludności wg województwa świadczeniodawcy (2021)</v>
      </c>
    </row>
    <row r="9" spans="1:1" x14ac:dyDescent="0.25">
      <c r="A9" s="6" t="str">
        <f>HYPERLINK("#'Wykres 2.3 2022'!A1", "Wykres 2.3 2022: Wartość rozliczonych świadczeń RDTL (zł) w przeliczeniu na 1000 ludności wg województwa świadczeniodawcy (2022)")</f>
        <v>Wykres 2.3 2022: Wartość rozliczonych świadczeń RDTL (zł) w przeliczeniu na 1000 ludności wg województwa świadczeniodawcy (2022)</v>
      </c>
    </row>
    <row r="10" spans="1:1" x14ac:dyDescent="0.25">
      <c r="A10" s="6" t="str">
        <f>HYPERLINK("#'Wykres 2.3 2023'!A1", "Wykres 2.3 2023: Wartość rozliczonych świadczeń RDTL (zł) w przeliczeniu na 1000 ludności wg województwa świadczeniodawcy (2023)")</f>
        <v>Wykres 2.3 2023: Wartość rozliczonych świadczeń RDTL (zł) w przeliczeniu na 1000 ludności wg województwa świadczeniodawcy (2023)</v>
      </c>
    </row>
    <row r="11" spans="1:1" x14ac:dyDescent="0.25">
      <c r="A11" s="6" t="str">
        <f>HYPERLINK("#'Wykres 2.3 2024'!A1", "Wykres 2.3 2024: Wartość rozliczonych świadczeń RDTL (zł) w przeliczeniu na 1000 ludności wg województwa świadczeniodawcy (2024)")</f>
        <v>Wykres 2.3 2024: Wartość rozliczonych świadczeń RDTL (zł) w przeliczeniu na 1000 ludności wg województwa świadczeniodawcy (2024)</v>
      </c>
    </row>
    <row r="12" spans="1:1" x14ac:dyDescent="0.25">
      <c r="A12" s="6" t="str">
        <f>HYPERLINK("#'Wykres 2.4 2021'!A1", "Wykres 2.4 2021: Wartość rozliczonych świadczeń RDTL (zł) w przeliczeniu na 1000 ludności wg województwa zamieszkania pacjenta (2021)")</f>
        <v>Wykres 2.4 2021: Wartość rozliczonych świadczeń RDTL (zł) w przeliczeniu na 1000 ludności wg województwa zamieszkania pacjenta (2021)</v>
      </c>
    </row>
    <row r="13" spans="1:1" x14ac:dyDescent="0.25">
      <c r="A13" s="6" t="str">
        <f>HYPERLINK("#'Wykres 2.4 2022'!A1", "Wykres 2.4 2022: Wartość rozliczonych świadczeń RDTL (zł) w przeliczeniu na 1000 ludności wg województwa zamieszkania pacjenta (2022)")</f>
        <v>Wykres 2.4 2022: Wartość rozliczonych świadczeń RDTL (zł) w przeliczeniu na 1000 ludności wg województwa zamieszkania pacjenta (2022)</v>
      </c>
    </row>
    <row r="14" spans="1:1" x14ac:dyDescent="0.25">
      <c r="A14" s="6" t="str">
        <f>HYPERLINK("#'Wykres 2.4 2023'!A1", "Wykres 2.4 2023: Wartość rozliczonych świadczeń RDTL (zł) w przeliczeniu na 1000 ludności wg województwa zamieszkania pacjenta (2023)")</f>
        <v>Wykres 2.4 2023: Wartość rozliczonych świadczeń RDTL (zł) w przeliczeniu na 1000 ludności wg województwa zamieszkania pacjenta (2023)</v>
      </c>
    </row>
    <row r="15" spans="1:1" x14ac:dyDescent="0.25">
      <c r="A15" s="6" t="str">
        <f>HYPERLINK("#'Wykres 2.4 2024'!A1", "Wykres 2.4 2024: Wartość rozliczonych świadczeń RDTL (zł) w przeliczeniu na 1000 ludności wg województwa zamieszkania pacjenta (2024)")</f>
        <v>Wykres 2.4 2024: Wartość rozliczonych świadczeń RDTL (zł) w przeliczeniu na 1000 ludności wg województwa zamieszkania pacjenta (2024)</v>
      </c>
    </row>
    <row r="16" spans="1:1" x14ac:dyDescent="0.25">
      <c r="A16" s="6" t="str">
        <f>HYPERLINK("#'Tabela 2.5'!A1", "Tabela 2.5: Realizatorzy RDTL (2021–2024)")</f>
        <v>Tabela 2.5: Realizatorzy RDTL (2021–2024)</v>
      </c>
    </row>
    <row r="17" spans="1:1" x14ac:dyDescent="0.25">
      <c r="A17" s="6" t="str">
        <f>HYPERLINK("#'Tabela 2.6'!A1", "Tabela 2.6: Dziesięciu największych realizatorów RDTL (pod względem najwyższej wartości refundacji) (2024)")</f>
        <v>Tabela 2.6: Dziesięciu największych realizatorów RDTL (pod względem najwyższej wartości refundacji) (2024)</v>
      </c>
    </row>
    <row r="18" spans="1:1" x14ac:dyDescent="0.25">
      <c r="A18" s="6" t="str">
        <f>HYPERLINK("#'Tabela 2.7'!A1", "Tabela 2.7: Dziesięciu największych realizatorów RDTL (pod względem najwyższej wartości refundacji) dla rozpoznań onkologicznych (2021–2024)")</f>
        <v>Tabela 2.7: Dziesięciu największych realizatorów RDTL (pod względem najwyższej wartości refundacji) dla rozpoznań onkologicznych (2021–2024)</v>
      </c>
    </row>
    <row r="19" spans="1:1" x14ac:dyDescent="0.25">
      <c r="A19" s="6" t="str">
        <f>HYPERLINK("#'Tabela 2.8'!A1", "Tabela 2.8: Dziesięciu największych realizatorów RDTL (pod względem najwyższej wartości refundacji) dla rozpoznań nieonkologicznych (2021–2024)")</f>
        <v>Tabela 2.8: Dziesięciu największych realizatorów RDTL (pod względem najwyższej wartości refundacji) dla rozpoznań nieonkologicznych (2021–2024)</v>
      </c>
    </row>
    <row r="20" spans="1:1" x14ac:dyDescent="0.25">
      <c r="A20" s="6" t="str">
        <f>HYPERLINK("#'Wykres 2.5'!A1", "Wykres 2.5: Wartość rozliczonych świadczeń z zakresu RDTL w podziale na rozpoznania onkologiczne i nieonkologiczne (2021–2024)")</f>
        <v>Wykres 2.5: Wartość rozliczonych świadczeń z zakresu RDTL w podziale na rozpoznania onkologiczne i nieonkologiczne (2021–2024)</v>
      </c>
    </row>
    <row r="21" spans="1:1" x14ac:dyDescent="0.25">
      <c r="A21" s="6" t="str">
        <f>HYPERLINK("#'Wykres 2.6'!A1", "Wykres 2.6: Liczba pacjentów, u których rozliczono świadczenia z zakresu RDTL ze sprawozdanymi rozpoznaniami onkologicznymi i nieonkologicznymi (2021–2024)")</f>
        <v>Wykres 2.6: Liczba pacjentów, u których rozliczono świadczenia z zakresu RDTL ze sprawozdanymi rozpoznaniami onkologicznymi i nieonkologicznymi (2021–2024)</v>
      </c>
    </row>
    <row r="22" spans="1:1" x14ac:dyDescent="0.25">
      <c r="A22" s="6" t="str">
        <f>HYPERLINK("#'Wykres 2.7'!A1", "Wykres 2.7: Liczba pacjentów, którym udzielono świadczeń z zakresu RDTL ze sprawozdanymi rozpoznaniami onkologicznymi i nieonkologicznymi (2021–2024)")</f>
        <v>Wykres 2.7: Liczba pacjentów, którym udzielono świadczeń z zakresu RDTL ze sprawozdanymi rozpoznaniami onkologicznymi i nieonkologicznymi (2021–2024)</v>
      </c>
    </row>
    <row r="23" spans="1:1" x14ac:dyDescent="0.25">
      <c r="A23" s="6" t="str">
        <f>HYPERLINK("#'Wykres 2.8'!A1", "Wykres 2.8: Wartość rozliczonych świadczeń z zakresu RDTL wg rozpoznania onkologicznego (2021–2024)")</f>
        <v>Wykres 2.8: Wartość rozliczonych świadczeń z zakresu RDTL wg rozpoznania onkologicznego (2021–2024)</v>
      </c>
    </row>
    <row r="24" spans="1:1" x14ac:dyDescent="0.25">
      <c r="A24" s="6" t="str">
        <f>HYPERLINK("#'Tabela 2.9'!A1", "Tabela 2.9: Wartość refundacji świadczeń w ramach RDTL wg rozpoznania onkologicznego (2021–2024)")</f>
        <v>Tabela 2.9: Wartość refundacji świadczeń w ramach RDTL wg rozpoznania onkologicznego (2021–2024)</v>
      </c>
    </row>
    <row r="25" spans="1:1" x14ac:dyDescent="0.25">
      <c r="A25" s="6" t="str">
        <f>HYPERLINK("#'Wykres 2.9'!A1", "Wykres 2.9: Wartość rozliczonych świadczeń z zakresu RDTL wg głównych przyczyn udzielenia świadczenia (2021–2024)")</f>
        <v>Wykres 2.9: Wartość rozliczonych świadczeń z zakresu RDTL wg głównych przyczyn udzielenia świadczenia (2021–2024)</v>
      </c>
    </row>
    <row r="26" spans="1:1" x14ac:dyDescent="0.25">
      <c r="A26" s="6" t="str">
        <f>HYPERLINK("#'Tabela 2.10'!A1", "Tabela 2.10: Liczba substancji czynnych w RDTL (2022-2024)")</f>
        <v>Tabela 2.10: Liczba substancji czynnych w RDTL (2022-2024)</v>
      </c>
    </row>
    <row r="27" spans="1:1" x14ac:dyDescent="0.25">
      <c r="A27" s="6" t="str">
        <f>HYPERLINK("#'Tabela 2.11'!A1", "Tabela 2.11: Substancje czynne o najwyższych kosztach finansowania w ramach RDTL (2024)")</f>
        <v>Tabela 2.11: Substancje czynne o najwyższych kosztach finansowania w ramach RDTL (2024)</v>
      </c>
    </row>
    <row r="28" spans="1:1" x14ac:dyDescent="0.25">
      <c r="A28" s="6" t="str">
        <f>HYPERLINK("#'Tabela 2.12'!A1", "Tabela 2.12: Cząsteczko-wskazania o najwyższych kosztach finansowania w ramach RDTL (2024)")</f>
        <v>Tabela 2.12: Cząsteczko-wskazania o najwyższych kosztach finansowania w ramach RDTL (2024)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3"/>
  <sheetViews>
    <sheetView workbookViewId="0">
      <selection activeCell="B37" sqref="B37"/>
    </sheetView>
  </sheetViews>
  <sheetFormatPr defaultColWidth="11.42578125" defaultRowHeight="15" x14ac:dyDescent="0.25"/>
  <cols>
    <col min="1" max="1" width="6.7109375" customWidth="1"/>
    <col min="2" max="2" width="30.7109375" customWidth="1"/>
    <col min="3" max="3" width="20.7109375" customWidth="1"/>
    <col min="4" max="4" width="17.7109375" customWidth="1"/>
  </cols>
  <sheetData>
    <row r="1" spans="1:4" x14ac:dyDescent="0.25">
      <c r="A1" t="s">
        <v>90</v>
      </c>
    </row>
    <row r="3" spans="1:4" x14ac:dyDescent="0.25">
      <c r="A3" s="3" t="s">
        <v>1</v>
      </c>
      <c r="B3" s="2" t="s">
        <v>29</v>
      </c>
      <c r="C3" s="2" t="s">
        <v>2</v>
      </c>
      <c r="D3" s="4" t="s">
        <v>88</v>
      </c>
    </row>
    <row r="4" spans="1:4" x14ac:dyDescent="0.25">
      <c r="A4" s="60">
        <v>2022</v>
      </c>
      <c r="B4" t="s">
        <v>30</v>
      </c>
      <c r="C4" s="56">
        <v>14179915</v>
      </c>
      <c r="D4" s="28">
        <v>2888033</v>
      </c>
    </row>
    <row r="5" spans="1:4" x14ac:dyDescent="0.25">
      <c r="A5" s="60">
        <v>2022</v>
      </c>
      <c r="B5" t="s">
        <v>32</v>
      </c>
      <c r="C5" s="56">
        <v>7099550</v>
      </c>
      <c r="D5" s="28">
        <v>2006876</v>
      </c>
    </row>
    <row r="6" spans="1:4" x14ac:dyDescent="0.25">
      <c r="A6" s="60">
        <v>2022</v>
      </c>
      <c r="B6" t="s">
        <v>34</v>
      </c>
      <c r="C6" s="56">
        <v>9495971</v>
      </c>
      <c r="D6" s="28">
        <v>2024637</v>
      </c>
    </row>
    <row r="7" spans="1:4" x14ac:dyDescent="0.25">
      <c r="A7" s="60">
        <v>2022</v>
      </c>
      <c r="B7" t="s">
        <v>36</v>
      </c>
      <c r="C7" s="56">
        <v>2267884</v>
      </c>
      <c r="D7" s="28">
        <v>979976</v>
      </c>
    </row>
    <row r="8" spans="1:4" x14ac:dyDescent="0.25">
      <c r="A8" s="60">
        <v>2022</v>
      </c>
      <c r="B8" t="s">
        <v>38</v>
      </c>
      <c r="C8" s="56">
        <v>13854672</v>
      </c>
      <c r="D8" s="28">
        <v>2378483</v>
      </c>
    </row>
    <row r="9" spans="1:4" x14ac:dyDescent="0.25">
      <c r="A9" s="60">
        <v>2022</v>
      </c>
      <c r="B9" t="s">
        <v>40</v>
      </c>
      <c r="C9" s="56">
        <v>31877471</v>
      </c>
      <c r="D9" s="28">
        <v>3429014</v>
      </c>
    </row>
    <row r="10" spans="1:4" x14ac:dyDescent="0.25">
      <c r="A10" s="60">
        <v>2022</v>
      </c>
      <c r="B10" t="s">
        <v>42</v>
      </c>
      <c r="C10" s="56">
        <v>49826204</v>
      </c>
      <c r="D10" s="28">
        <v>5510612</v>
      </c>
    </row>
    <row r="11" spans="1:4" x14ac:dyDescent="0.25">
      <c r="A11" s="60">
        <v>2022</v>
      </c>
      <c r="B11" t="s">
        <v>44</v>
      </c>
      <c r="C11" s="56">
        <v>1435384</v>
      </c>
      <c r="D11" s="28">
        <v>942441</v>
      </c>
    </row>
    <row r="12" spans="1:4" x14ac:dyDescent="0.25">
      <c r="A12" s="60">
        <v>2022</v>
      </c>
      <c r="B12" t="s">
        <v>45</v>
      </c>
      <c r="C12" s="56">
        <v>8191219</v>
      </c>
      <c r="D12" s="28">
        <v>2079098</v>
      </c>
    </row>
    <row r="13" spans="1:4" x14ac:dyDescent="0.25">
      <c r="A13" s="60">
        <v>2022</v>
      </c>
      <c r="B13" t="s">
        <v>46</v>
      </c>
      <c r="C13" s="56">
        <v>4318260</v>
      </c>
      <c r="D13" s="28">
        <v>1143355</v>
      </c>
    </row>
    <row r="14" spans="1:4" x14ac:dyDescent="0.25">
      <c r="A14" s="60">
        <v>2022</v>
      </c>
      <c r="B14" t="s">
        <v>47</v>
      </c>
      <c r="C14" s="56">
        <v>20123591</v>
      </c>
      <c r="D14" s="28">
        <v>2358307</v>
      </c>
    </row>
    <row r="15" spans="1:4" x14ac:dyDescent="0.25">
      <c r="A15" s="60">
        <v>2022</v>
      </c>
      <c r="B15" t="s">
        <v>49</v>
      </c>
      <c r="C15" s="56">
        <v>17179096</v>
      </c>
      <c r="D15" s="28">
        <v>4346702</v>
      </c>
    </row>
    <row r="16" spans="1:4" x14ac:dyDescent="0.25">
      <c r="A16" s="60">
        <v>2022</v>
      </c>
      <c r="B16" t="s">
        <v>51</v>
      </c>
      <c r="C16" s="56">
        <v>2480466</v>
      </c>
      <c r="D16" s="28">
        <v>1178164</v>
      </c>
    </row>
    <row r="17" spans="1:4" x14ac:dyDescent="0.25">
      <c r="A17" s="60">
        <v>2022</v>
      </c>
      <c r="B17" t="s">
        <v>52</v>
      </c>
      <c r="C17" s="56">
        <v>2407788</v>
      </c>
      <c r="D17" s="28">
        <v>1366430</v>
      </c>
    </row>
    <row r="18" spans="1:4" x14ac:dyDescent="0.25">
      <c r="A18" s="60">
        <v>2022</v>
      </c>
      <c r="B18" t="s">
        <v>54</v>
      </c>
      <c r="C18" s="56">
        <v>10308619</v>
      </c>
      <c r="D18" s="28">
        <v>3493577</v>
      </c>
    </row>
    <row r="19" spans="1:4" x14ac:dyDescent="0.25">
      <c r="A19" s="61">
        <v>2022</v>
      </c>
      <c r="B19" s="7" t="s">
        <v>56</v>
      </c>
      <c r="C19" s="57">
        <v>5869705</v>
      </c>
      <c r="D19" s="29">
        <v>1640622</v>
      </c>
    </row>
    <row r="21" spans="1:4" x14ac:dyDescent="0.25">
      <c r="A21" t="s">
        <v>89</v>
      </c>
    </row>
    <row r="23" spans="1:4" x14ac:dyDescent="0.25">
      <c r="A2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3"/>
  <sheetViews>
    <sheetView workbookViewId="0">
      <selection activeCell="F23" sqref="F23"/>
    </sheetView>
  </sheetViews>
  <sheetFormatPr defaultColWidth="11.42578125" defaultRowHeight="15" x14ac:dyDescent="0.25"/>
  <cols>
    <col min="1" max="1" width="6.7109375" customWidth="1"/>
    <col min="2" max="2" width="30.7109375" customWidth="1"/>
    <col min="3" max="3" width="20.7109375" customWidth="1"/>
    <col min="4" max="4" width="17.7109375" customWidth="1"/>
  </cols>
  <sheetData>
    <row r="1" spans="1:4" x14ac:dyDescent="0.25">
      <c r="A1" t="s">
        <v>91</v>
      </c>
    </row>
    <row r="3" spans="1:4" x14ac:dyDescent="0.25">
      <c r="A3" s="3" t="s">
        <v>1</v>
      </c>
      <c r="B3" s="2" t="s">
        <v>29</v>
      </c>
      <c r="C3" s="2" t="s">
        <v>2</v>
      </c>
      <c r="D3" s="4" t="s">
        <v>88</v>
      </c>
    </row>
    <row r="4" spans="1:4" x14ac:dyDescent="0.25">
      <c r="A4" s="60">
        <v>2023</v>
      </c>
      <c r="B4" t="s">
        <v>30</v>
      </c>
      <c r="C4" s="56">
        <v>16723467</v>
      </c>
      <c r="D4" s="30">
        <v>2879271</v>
      </c>
    </row>
    <row r="5" spans="1:4" x14ac:dyDescent="0.25">
      <c r="A5" s="60">
        <v>2023</v>
      </c>
      <c r="B5" t="s">
        <v>32</v>
      </c>
      <c r="C5" s="56">
        <v>9898408</v>
      </c>
      <c r="D5" s="30">
        <v>1996003</v>
      </c>
    </row>
    <row r="6" spans="1:4" x14ac:dyDescent="0.25">
      <c r="A6" s="60">
        <v>2023</v>
      </c>
      <c r="B6" t="s">
        <v>34</v>
      </c>
      <c r="C6" s="56">
        <v>15623431</v>
      </c>
      <c r="D6" s="30">
        <v>2011047</v>
      </c>
    </row>
    <row r="7" spans="1:4" x14ac:dyDescent="0.25">
      <c r="A7" s="60">
        <v>2023</v>
      </c>
      <c r="B7" t="s">
        <v>36</v>
      </c>
      <c r="C7" s="56">
        <v>2664544</v>
      </c>
      <c r="D7" s="30">
        <v>975023</v>
      </c>
    </row>
    <row r="8" spans="1:4" x14ac:dyDescent="0.25">
      <c r="A8" s="60">
        <v>2023</v>
      </c>
      <c r="B8" t="s">
        <v>38</v>
      </c>
      <c r="C8" s="56">
        <v>14349021</v>
      </c>
      <c r="D8" s="30">
        <v>2362519</v>
      </c>
    </row>
    <row r="9" spans="1:4" x14ac:dyDescent="0.25">
      <c r="A9" s="60">
        <v>2023</v>
      </c>
      <c r="B9" t="s">
        <v>40</v>
      </c>
      <c r="C9" s="56">
        <v>27689304</v>
      </c>
      <c r="D9" s="30">
        <v>3429632</v>
      </c>
    </row>
    <row r="10" spans="1:4" x14ac:dyDescent="0.25">
      <c r="A10" s="60">
        <v>2023</v>
      </c>
      <c r="B10" t="s">
        <v>42</v>
      </c>
      <c r="C10" s="56">
        <v>54318323</v>
      </c>
      <c r="D10" s="30">
        <v>5510527</v>
      </c>
    </row>
    <row r="11" spans="1:4" x14ac:dyDescent="0.25">
      <c r="A11" s="60">
        <v>2023</v>
      </c>
      <c r="B11" t="s">
        <v>44</v>
      </c>
      <c r="C11" s="56">
        <v>746146</v>
      </c>
      <c r="D11" s="30">
        <v>936725</v>
      </c>
    </row>
    <row r="12" spans="1:4" x14ac:dyDescent="0.25">
      <c r="A12" s="60">
        <v>2023</v>
      </c>
      <c r="B12" t="s">
        <v>45</v>
      </c>
      <c r="C12" s="56">
        <v>10480900</v>
      </c>
      <c r="D12" s="30">
        <v>2071676</v>
      </c>
    </row>
    <row r="13" spans="1:4" x14ac:dyDescent="0.25">
      <c r="A13" s="60">
        <v>2023</v>
      </c>
      <c r="B13" t="s">
        <v>46</v>
      </c>
      <c r="C13" s="56">
        <v>6681290</v>
      </c>
      <c r="D13" s="30">
        <v>1138216</v>
      </c>
    </row>
    <row r="14" spans="1:4" x14ac:dyDescent="0.25">
      <c r="A14" s="60">
        <v>2023</v>
      </c>
      <c r="B14" t="s">
        <v>47</v>
      </c>
      <c r="C14" s="56">
        <v>24422297</v>
      </c>
      <c r="D14" s="30">
        <v>2359573</v>
      </c>
    </row>
    <row r="15" spans="1:4" x14ac:dyDescent="0.25">
      <c r="A15" s="60">
        <v>2023</v>
      </c>
      <c r="B15" t="s">
        <v>49</v>
      </c>
      <c r="C15" s="56">
        <v>28746438</v>
      </c>
      <c r="D15" s="30">
        <v>4320130</v>
      </c>
    </row>
    <row r="16" spans="1:4" x14ac:dyDescent="0.25">
      <c r="A16" s="60">
        <v>2023</v>
      </c>
      <c r="B16" t="s">
        <v>51</v>
      </c>
      <c r="C16" s="56">
        <v>5351702</v>
      </c>
      <c r="D16" s="30">
        <v>1168499</v>
      </c>
    </row>
    <row r="17" spans="1:4" x14ac:dyDescent="0.25">
      <c r="A17" s="60">
        <v>2023</v>
      </c>
      <c r="B17" t="s">
        <v>52</v>
      </c>
      <c r="C17" s="56">
        <v>3654782</v>
      </c>
      <c r="D17" s="30">
        <v>1357910</v>
      </c>
    </row>
    <row r="18" spans="1:4" x14ac:dyDescent="0.25">
      <c r="A18" s="60">
        <v>2023</v>
      </c>
      <c r="B18" t="s">
        <v>54</v>
      </c>
      <c r="C18" s="56">
        <v>18394874</v>
      </c>
      <c r="D18" s="30">
        <v>3487973</v>
      </c>
    </row>
    <row r="19" spans="1:4" x14ac:dyDescent="0.25">
      <c r="A19" s="61">
        <v>2023</v>
      </c>
      <c r="B19" s="7" t="s">
        <v>56</v>
      </c>
      <c r="C19" s="57">
        <v>8461059</v>
      </c>
      <c r="D19" s="31">
        <v>1631784</v>
      </c>
    </row>
    <row r="21" spans="1:4" x14ac:dyDescent="0.25">
      <c r="A21" t="s">
        <v>89</v>
      </c>
    </row>
    <row r="23" spans="1:4" x14ac:dyDescent="0.25">
      <c r="A2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3"/>
  <sheetViews>
    <sheetView workbookViewId="0">
      <selection activeCell="D34" sqref="D34"/>
    </sheetView>
  </sheetViews>
  <sheetFormatPr defaultColWidth="11.42578125" defaultRowHeight="15" x14ac:dyDescent="0.25"/>
  <cols>
    <col min="1" max="1" width="6.7109375" customWidth="1"/>
    <col min="2" max="2" width="30.7109375" customWidth="1"/>
    <col min="3" max="3" width="20.7109375" customWidth="1"/>
    <col min="4" max="4" width="17.7109375" customWidth="1"/>
  </cols>
  <sheetData>
    <row r="1" spans="1:4" x14ac:dyDescent="0.25">
      <c r="A1" t="s">
        <v>92</v>
      </c>
    </row>
    <row r="3" spans="1:4" x14ac:dyDescent="0.25">
      <c r="A3" s="3" t="s">
        <v>1</v>
      </c>
      <c r="B3" s="2" t="s">
        <v>29</v>
      </c>
      <c r="C3" s="2" t="s">
        <v>2</v>
      </c>
      <c r="D3" s="4" t="s">
        <v>88</v>
      </c>
    </row>
    <row r="4" spans="1:4" x14ac:dyDescent="0.25">
      <c r="A4" s="60">
        <v>2024</v>
      </c>
      <c r="B4" t="s">
        <v>30</v>
      </c>
      <c r="C4" s="56">
        <v>24264412</v>
      </c>
      <c r="D4" s="32">
        <v>2868242</v>
      </c>
    </row>
    <row r="5" spans="1:4" x14ac:dyDescent="0.25">
      <c r="A5" s="60">
        <v>2024</v>
      </c>
      <c r="B5" t="s">
        <v>32</v>
      </c>
      <c r="C5" s="56">
        <v>14264514</v>
      </c>
      <c r="D5" s="32">
        <v>1984479</v>
      </c>
    </row>
    <row r="6" spans="1:4" x14ac:dyDescent="0.25">
      <c r="A6" s="60">
        <v>2024</v>
      </c>
      <c r="B6" t="s">
        <v>34</v>
      </c>
      <c r="C6" s="56">
        <v>18008225</v>
      </c>
      <c r="D6" s="32">
        <v>1996440</v>
      </c>
    </row>
    <row r="7" spans="1:4" x14ac:dyDescent="0.25">
      <c r="A7" s="60">
        <v>2024</v>
      </c>
      <c r="B7" t="s">
        <v>36</v>
      </c>
      <c r="C7" s="56">
        <v>2505673</v>
      </c>
      <c r="D7" s="32">
        <v>969819</v>
      </c>
    </row>
    <row r="8" spans="1:4" x14ac:dyDescent="0.25">
      <c r="A8" s="60">
        <v>2024</v>
      </c>
      <c r="B8" t="s">
        <v>38</v>
      </c>
      <c r="C8" s="56">
        <v>24603390</v>
      </c>
      <c r="D8" s="32">
        <v>2345924</v>
      </c>
    </row>
    <row r="9" spans="1:4" x14ac:dyDescent="0.25">
      <c r="A9" s="60">
        <v>2024</v>
      </c>
      <c r="B9" t="s">
        <v>40</v>
      </c>
      <c r="C9" s="56">
        <v>32336157</v>
      </c>
      <c r="D9" s="32">
        <v>3429084</v>
      </c>
    </row>
    <row r="10" spans="1:4" x14ac:dyDescent="0.25">
      <c r="A10" s="60">
        <v>2024</v>
      </c>
      <c r="B10" t="s">
        <v>42</v>
      </c>
      <c r="C10" s="56">
        <v>67286930</v>
      </c>
      <c r="D10" s="32">
        <v>5508322</v>
      </c>
    </row>
    <row r="11" spans="1:4" x14ac:dyDescent="0.25">
      <c r="A11" s="60">
        <v>2024</v>
      </c>
      <c r="B11" t="s">
        <v>44</v>
      </c>
      <c r="C11" s="56">
        <v>1106301</v>
      </c>
      <c r="D11" s="32">
        <v>930296</v>
      </c>
    </row>
    <row r="12" spans="1:4" x14ac:dyDescent="0.25">
      <c r="A12" s="60">
        <v>2024</v>
      </c>
      <c r="B12" t="s">
        <v>45</v>
      </c>
      <c r="C12" s="56">
        <v>12107044</v>
      </c>
      <c r="D12" s="32">
        <v>2062997</v>
      </c>
    </row>
    <row r="13" spans="1:4" x14ac:dyDescent="0.25">
      <c r="A13" s="60">
        <v>2024</v>
      </c>
      <c r="B13" t="s">
        <v>46</v>
      </c>
      <c r="C13" s="56">
        <v>5861823</v>
      </c>
      <c r="D13" s="32">
        <v>1132641</v>
      </c>
    </row>
    <row r="14" spans="1:4" x14ac:dyDescent="0.25">
      <c r="A14" s="60">
        <v>2024</v>
      </c>
      <c r="B14" t="s">
        <v>47</v>
      </c>
      <c r="C14" s="56">
        <v>36298621</v>
      </c>
      <c r="D14" s="32">
        <v>2359493</v>
      </c>
    </row>
    <row r="15" spans="1:4" x14ac:dyDescent="0.25">
      <c r="A15" s="60">
        <v>2024</v>
      </c>
      <c r="B15" t="s">
        <v>49</v>
      </c>
      <c r="C15" s="56">
        <v>32465302</v>
      </c>
      <c r="D15" s="32">
        <v>4291441</v>
      </c>
    </row>
    <row r="16" spans="1:4" x14ac:dyDescent="0.25">
      <c r="A16" s="60">
        <v>2024</v>
      </c>
      <c r="B16" t="s">
        <v>51</v>
      </c>
      <c r="C16" s="56">
        <v>6093472</v>
      </c>
      <c r="D16" s="32">
        <v>1157991</v>
      </c>
    </row>
    <row r="17" spans="1:4" x14ac:dyDescent="0.25">
      <c r="A17" s="60">
        <v>2024</v>
      </c>
      <c r="B17" t="s">
        <v>52</v>
      </c>
      <c r="C17" s="56">
        <v>3384258</v>
      </c>
      <c r="D17" s="32">
        <v>1349172</v>
      </c>
    </row>
    <row r="18" spans="1:4" x14ac:dyDescent="0.25">
      <c r="A18" s="60">
        <v>2024</v>
      </c>
      <c r="B18" t="s">
        <v>54</v>
      </c>
      <c r="C18" s="56">
        <v>26552102</v>
      </c>
      <c r="D18" s="32">
        <v>3479986</v>
      </c>
    </row>
    <row r="19" spans="1:4" x14ac:dyDescent="0.25">
      <c r="A19" s="61">
        <v>2024</v>
      </c>
      <c r="B19" s="7" t="s">
        <v>56</v>
      </c>
      <c r="C19" s="57">
        <v>7751976</v>
      </c>
      <c r="D19" s="33">
        <v>1622760</v>
      </c>
    </row>
    <row r="21" spans="1:4" x14ac:dyDescent="0.25">
      <c r="A21" t="s">
        <v>89</v>
      </c>
    </row>
    <row r="23" spans="1:4" x14ac:dyDescent="0.25">
      <c r="A2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3"/>
  <sheetViews>
    <sheetView workbookViewId="0">
      <selection activeCell="C28" sqref="C28"/>
    </sheetView>
  </sheetViews>
  <sheetFormatPr defaultColWidth="11.42578125" defaultRowHeight="15" x14ac:dyDescent="0.25"/>
  <cols>
    <col min="1" max="1" width="6.7109375" customWidth="1"/>
    <col min="2" max="2" width="22.7109375" customWidth="1"/>
    <col min="3" max="3" width="20.7109375" customWidth="1"/>
    <col min="4" max="4" width="17.7109375" customWidth="1"/>
  </cols>
  <sheetData>
    <row r="1" spans="1:4" x14ac:dyDescent="0.25">
      <c r="A1" t="s">
        <v>93</v>
      </c>
    </row>
    <row r="3" spans="1:4" x14ac:dyDescent="0.25">
      <c r="A3" s="3" t="s">
        <v>1</v>
      </c>
      <c r="B3" s="2" t="s">
        <v>94</v>
      </c>
      <c r="C3" s="2" t="s">
        <v>2</v>
      </c>
      <c r="D3" s="4" t="s">
        <v>88</v>
      </c>
    </row>
    <row r="4" spans="1:4" x14ac:dyDescent="0.25">
      <c r="A4" s="60">
        <v>2021</v>
      </c>
      <c r="B4" t="s">
        <v>30</v>
      </c>
      <c r="C4" s="56">
        <v>9148113</v>
      </c>
      <c r="D4" s="34">
        <v>2880432</v>
      </c>
    </row>
    <row r="5" spans="1:4" x14ac:dyDescent="0.25">
      <c r="A5" s="60">
        <v>2021</v>
      </c>
      <c r="B5" t="s">
        <v>32</v>
      </c>
      <c r="C5" s="56">
        <v>8047407</v>
      </c>
      <c r="D5" s="34">
        <v>2047900</v>
      </c>
    </row>
    <row r="6" spans="1:4" x14ac:dyDescent="0.25">
      <c r="A6" s="60">
        <v>2021</v>
      </c>
      <c r="B6" t="s">
        <v>34</v>
      </c>
      <c r="C6" s="56">
        <v>7662113</v>
      </c>
      <c r="D6" s="34">
        <v>2076382</v>
      </c>
    </row>
    <row r="7" spans="1:4" x14ac:dyDescent="0.25">
      <c r="A7" s="60">
        <v>2021</v>
      </c>
      <c r="B7" t="s">
        <v>36</v>
      </c>
      <c r="C7" s="56">
        <v>3021428</v>
      </c>
      <c r="D7" s="34">
        <v>999205</v>
      </c>
    </row>
    <row r="8" spans="1:4" x14ac:dyDescent="0.25">
      <c r="A8" s="60">
        <v>2021</v>
      </c>
      <c r="B8" t="s">
        <v>38</v>
      </c>
      <c r="C8" s="56">
        <v>11543558</v>
      </c>
      <c r="D8" s="34">
        <v>2416902</v>
      </c>
    </row>
    <row r="9" spans="1:4" x14ac:dyDescent="0.25">
      <c r="A9" s="60">
        <v>2021</v>
      </c>
      <c r="B9" t="s">
        <v>40</v>
      </c>
      <c r="C9" s="56">
        <v>15190271</v>
      </c>
      <c r="D9" s="34">
        <v>3407727</v>
      </c>
    </row>
    <row r="10" spans="1:4" x14ac:dyDescent="0.25">
      <c r="A10" s="60">
        <v>2021</v>
      </c>
      <c r="B10" t="s">
        <v>42</v>
      </c>
      <c r="C10" s="56">
        <v>27278649</v>
      </c>
      <c r="D10" s="34">
        <v>5419721</v>
      </c>
    </row>
    <row r="11" spans="1:4" x14ac:dyDescent="0.25">
      <c r="A11" s="60">
        <v>2021</v>
      </c>
      <c r="B11" t="s">
        <v>44</v>
      </c>
      <c r="C11" s="56">
        <v>3744702</v>
      </c>
      <c r="D11" s="34">
        <v>969410</v>
      </c>
    </row>
    <row r="12" spans="1:4" x14ac:dyDescent="0.25">
      <c r="A12" s="60">
        <v>2021</v>
      </c>
      <c r="B12" t="s">
        <v>45</v>
      </c>
      <c r="C12" s="56">
        <v>8341356</v>
      </c>
      <c r="D12" s="34">
        <v>2110694</v>
      </c>
    </row>
    <row r="13" spans="1:4" x14ac:dyDescent="0.25">
      <c r="A13" s="60">
        <v>2021</v>
      </c>
      <c r="B13" t="s">
        <v>46</v>
      </c>
      <c r="C13" s="56">
        <v>4065962</v>
      </c>
      <c r="D13" s="34">
        <v>1165262</v>
      </c>
    </row>
    <row r="14" spans="1:4" x14ac:dyDescent="0.25">
      <c r="A14" s="60">
        <v>2021</v>
      </c>
      <c r="B14" t="s">
        <v>47</v>
      </c>
      <c r="C14" s="56">
        <v>11555170</v>
      </c>
      <c r="D14" s="34">
        <v>2346982</v>
      </c>
    </row>
    <row r="15" spans="1:4" x14ac:dyDescent="0.25">
      <c r="A15" s="60">
        <v>2021</v>
      </c>
      <c r="B15" t="s">
        <v>49</v>
      </c>
      <c r="C15" s="56">
        <v>14611145</v>
      </c>
      <c r="D15" s="34">
        <v>4455877</v>
      </c>
    </row>
    <row r="16" spans="1:4" x14ac:dyDescent="0.25">
      <c r="A16" s="60">
        <v>2021</v>
      </c>
      <c r="B16" t="s">
        <v>51</v>
      </c>
      <c r="C16" s="56">
        <v>2479232</v>
      </c>
      <c r="D16" s="34">
        <v>1212564</v>
      </c>
    </row>
    <row r="17" spans="1:4" x14ac:dyDescent="0.25">
      <c r="A17" s="60">
        <v>2021</v>
      </c>
      <c r="B17" t="s">
        <v>52</v>
      </c>
      <c r="C17" s="56">
        <v>5700964</v>
      </c>
      <c r="D17" s="34">
        <v>1405359</v>
      </c>
    </row>
    <row r="18" spans="1:4" x14ac:dyDescent="0.25">
      <c r="A18" s="60">
        <v>2021</v>
      </c>
      <c r="B18" t="s">
        <v>54</v>
      </c>
      <c r="C18" s="56">
        <v>11129790</v>
      </c>
      <c r="D18" s="34">
        <v>3489074</v>
      </c>
    </row>
    <row r="19" spans="1:4" x14ac:dyDescent="0.25">
      <c r="A19" s="61">
        <v>2021</v>
      </c>
      <c r="B19" s="7" t="s">
        <v>56</v>
      </c>
      <c r="C19" s="57">
        <v>5578350</v>
      </c>
      <c r="D19" s="35">
        <v>1676920</v>
      </c>
    </row>
    <row r="21" spans="1:4" x14ac:dyDescent="0.25">
      <c r="A21" t="s">
        <v>89</v>
      </c>
    </row>
    <row r="23" spans="1:4" x14ac:dyDescent="0.25">
      <c r="A2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"/>
  <sheetViews>
    <sheetView workbookViewId="0">
      <selection activeCell="C29" sqref="C29"/>
    </sheetView>
  </sheetViews>
  <sheetFormatPr defaultColWidth="11.42578125" defaultRowHeight="15" x14ac:dyDescent="0.25"/>
  <cols>
    <col min="1" max="1" width="6.7109375" customWidth="1"/>
    <col min="2" max="2" width="22.7109375" customWidth="1"/>
    <col min="3" max="3" width="20.7109375" customWidth="1"/>
    <col min="4" max="4" width="17.7109375" customWidth="1"/>
  </cols>
  <sheetData>
    <row r="1" spans="1:4" x14ac:dyDescent="0.25">
      <c r="A1" t="s">
        <v>95</v>
      </c>
    </row>
    <row r="3" spans="1:4" x14ac:dyDescent="0.25">
      <c r="A3" s="3" t="s">
        <v>1</v>
      </c>
      <c r="B3" s="2" t="s">
        <v>94</v>
      </c>
      <c r="C3" s="2" t="s">
        <v>2</v>
      </c>
      <c r="D3" s="4" t="s">
        <v>88</v>
      </c>
    </row>
    <row r="4" spans="1:4" x14ac:dyDescent="0.25">
      <c r="A4" s="60">
        <v>2022</v>
      </c>
      <c r="B4" t="s">
        <v>30</v>
      </c>
      <c r="C4" s="56">
        <v>13327175</v>
      </c>
      <c r="D4" s="36">
        <v>2888033</v>
      </c>
    </row>
    <row r="5" spans="1:4" x14ac:dyDescent="0.25">
      <c r="A5" s="60">
        <v>2022</v>
      </c>
      <c r="B5" t="s">
        <v>32</v>
      </c>
      <c r="C5" s="56">
        <v>12712729</v>
      </c>
      <c r="D5" s="36">
        <v>2006876</v>
      </c>
    </row>
    <row r="6" spans="1:4" x14ac:dyDescent="0.25">
      <c r="A6" s="60">
        <v>2022</v>
      </c>
      <c r="B6" t="s">
        <v>34</v>
      </c>
      <c r="C6" s="56">
        <v>12468668</v>
      </c>
      <c r="D6" s="36">
        <v>2024637</v>
      </c>
    </row>
    <row r="7" spans="1:4" x14ac:dyDescent="0.25">
      <c r="A7" s="60">
        <v>2022</v>
      </c>
      <c r="B7" t="s">
        <v>36</v>
      </c>
      <c r="C7" s="56">
        <v>4779997</v>
      </c>
      <c r="D7" s="36">
        <v>979976</v>
      </c>
    </row>
    <row r="8" spans="1:4" x14ac:dyDescent="0.25">
      <c r="A8" s="60">
        <v>2022</v>
      </c>
      <c r="B8" t="s">
        <v>38</v>
      </c>
      <c r="C8" s="56">
        <v>14917612</v>
      </c>
      <c r="D8" s="36">
        <v>2378483</v>
      </c>
    </row>
    <row r="9" spans="1:4" x14ac:dyDescent="0.25">
      <c r="A9" s="60">
        <v>2022</v>
      </c>
      <c r="B9" t="s">
        <v>40</v>
      </c>
      <c r="C9" s="56">
        <v>24214118</v>
      </c>
      <c r="D9" s="36">
        <v>3429014</v>
      </c>
    </row>
    <row r="10" spans="1:4" x14ac:dyDescent="0.25">
      <c r="A10" s="60">
        <v>2022</v>
      </c>
      <c r="B10" t="s">
        <v>42</v>
      </c>
      <c r="C10" s="56">
        <v>33090193</v>
      </c>
      <c r="D10" s="36">
        <v>5510612</v>
      </c>
    </row>
    <row r="11" spans="1:4" x14ac:dyDescent="0.25">
      <c r="A11" s="60">
        <v>2022</v>
      </c>
      <c r="B11" t="s">
        <v>44</v>
      </c>
      <c r="C11" s="56">
        <v>4127546</v>
      </c>
      <c r="D11" s="36">
        <v>942441</v>
      </c>
    </row>
    <row r="12" spans="1:4" x14ac:dyDescent="0.25">
      <c r="A12" s="60">
        <v>2022</v>
      </c>
      <c r="B12" t="s">
        <v>45</v>
      </c>
      <c r="C12" s="56">
        <v>11769578</v>
      </c>
      <c r="D12" s="36">
        <v>2079098</v>
      </c>
    </row>
    <row r="13" spans="1:4" x14ac:dyDescent="0.25">
      <c r="A13" s="60">
        <v>2022</v>
      </c>
      <c r="B13" t="s">
        <v>46</v>
      </c>
      <c r="C13" s="56">
        <v>5348178</v>
      </c>
      <c r="D13" s="36">
        <v>1143355</v>
      </c>
    </row>
    <row r="14" spans="1:4" x14ac:dyDescent="0.25">
      <c r="A14" s="60">
        <v>2022</v>
      </c>
      <c r="B14" t="s">
        <v>47</v>
      </c>
      <c r="C14" s="56">
        <v>18067025</v>
      </c>
      <c r="D14" s="36">
        <v>2358307</v>
      </c>
    </row>
    <row r="15" spans="1:4" x14ac:dyDescent="0.25">
      <c r="A15" s="60">
        <v>2022</v>
      </c>
      <c r="B15" t="s">
        <v>49</v>
      </c>
      <c r="C15" s="56">
        <v>14542406</v>
      </c>
      <c r="D15" s="36">
        <v>4346702</v>
      </c>
    </row>
    <row r="16" spans="1:4" x14ac:dyDescent="0.25">
      <c r="A16" s="60">
        <v>2022</v>
      </c>
      <c r="B16" t="s">
        <v>51</v>
      </c>
      <c r="C16" s="56">
        <v>5416202</v>
      </c>
      <c r="D16" s="36">
        <v>1178164</v>
      </c>
    </row>
    <row r="17" spans="1:4" x14ac:dyDescent="0.25">
      <c r="A17" s="60">
        <v>2022</v>
      </c>
      <c r="B17" t="s">
        <v>52</v>
      </c>
      <c r="C17" s="56">
        <v>5643917</v>
      </c>
      <c r="D17" s="36">
        <v>1366430</v>
      </c>
    </row>
    <row r="18" spans="1:4" x14ac:dyDescent="0.25">
      <c r="A18" s="60">
        <v>2022</v>
      </c>
      <c r="B18" t="s">
        <v>54</v>
      </c>
      <c r="C18" s="56">
        <v>13672133</v>
      </c>
      <c r="D18" s="36">
        <v>3493577</v>
      </c>
    </row>
    <row r="19" spans="1:4" x14ac:dyDescent="0.25">
      <c r="A19" s="61">
        <v>2022</v>
      </c>
      <c r="B19" s="7" t="s">
        <v>56</v>
      </c>
      <c r="C19" s="57">
        <v>6818320</v>
      </c>
      <c r="D19" s="37">
        <v>1640622</v>
      </c>
    </row>
    <row r="21" spans="1:4" x14ac:dyDescent="0.25">
      <c r="A21" t="s">
        <v>89</v>
      </c>
    </row>
    <row r="23" spans="1:4" x14ac:dyDescent="0.25">
      <c r="A2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4"/>
  <sheetViews>
    <sheetView workbookViewId="0">
      <selection activeCell="D29" sqref="D29"/>
    </sheetView>
  </sheetViews>
  <sheetFormatPr defaultColWidth="11.42578125" defaultRowHeight="15" x14ac:dyDescent="0.25"/>
  <cols>
    <col min="1" max="1" width="6.7109375" customWidth="1"/>
    <col min="2" max="2" width="22.7109375" customWidth="1"/>
    <col min="3" max="3" width="20.7109375" customWidth="1"/>
    <col min="4" max="4" width="17.7109375" customWidth="1"/>
  </cols>
  <sheetData>
    <row r="1" spans="1:4" x14ac:dyDescent="0.25">
      <c r="A1" t="s">
        <v>96</v>
      </c>
    </row>
    <row r="3" spans="1:4" x14ac:dyDescent="0.25">
      <c r="A3" s="3" t="s">
        <v>1</v>
      </c>
      <c r="B3" s="2" t="s">
        <v>94</v>
      </c>
      <c r="C3" s="2" t="s">
        <v>2</v>
      </c>
      <c r="D3" s="4" t="s">
        <v>88</v>
      </c>
    </row>
    <row r="4" spans="1:4" x14ac:dyDescent="0.25">
      <c r="A4" s="60">
        <v>2023</v>
      </c>
      <c r="B4" t="s">
        <v>97</v>
      </c>
      <c r="C4" s="56">
        <v>453949</v>
      </c>
      <c r="D4" s="38"/>
    </row>
    <row r="5" spans="1:4" x14ac:dyDescent="0.25">
      <c r="A5" s="60">
        <v>2023</v>
      </c>
      <c r="B5" t="s">
        <v>30</v>
      </c>
      <c r="C5" s="56">
        <v>13972455</v>
      </c>
      <c r="D5" s="38">
        <v>2879271</v>
      </c>
    </row>
    <row r="6" spans="1:4" x14ac:dyDescent="0.25">
      <c r="A6" s="60">
        <v>2023</v>
      </c>
      <c r="B6" t="s">
        <v>32</v>
      </c>
      <c r="C6" s="56">
        <v>11130827</v>
      </c>
      <c r="D6" s="38">
        <v>1996003</v>
      </c>
    </row>
    <row r="7" spans="1:4" x14ac:dyDescent="0.25">
      <c r="A7" s="60">
        <v>2023</v>
      </c>
      <c r="B7" t="s">
        <v>34</v>
      </c>
      <c r="C7" s="56">
        <v>17759048</v>
      </c>
      <c r="D7" s="38">
        <v>2011047</v>
      </c>
    </row>
    <row r="8" spans="1:4" x14ac:dyDescent="0.25">
      <c r="A8" s="60">
        <v>2023</v>
      </c>
      <c r="B8" t="s">
        <v>36</v>
      </c>
      <c r="C8" s="56">
        <v>6310452</v>
      </c>
      <c r="D8" s="38">
        <v>975023</v>
      </c>
    </row>
    <row r="9" spans="1:4" x14ac:dyDescent="0.25">
      <c r="A9" s="60">
        <v>2023</v>
      </c>
      <c r="B9" t="s">
        <v>38</v>
      </c>
      <c r="C9" s="56">
        <v>13750772</v>
      </c>
      <c r="D9" s="38">
        <v>2362519</v>
      </c>
    </row>
    <row r="10" spans="1:4" x14ac:dyDescent="0.25">
      <c r="A10" s="60">
        <v>2023</v>
      </c>
      <c r="B10" t="s">
        <v>40</v>
      </c>
      <c r="C10" s="56">
        <v>21462671</v>
      </c>
      <c r="D10" s="38">
        <v>3429632</v>
      </c>
    </row>
    <row r="11" spans="1:4" x14ac:dyDescent="0.25">
      <c r="A11" s="60">
        <v>2023</v>
      </c>
      <c r="B11" t="s">
        <v>42</v>
      </c>
      <c r="C11" s="56">
        <v>39797447</v>
      </c>
      <c r="D11" s="38">
        <v>5510527</v>
      </c>
    </row>
    <row r="12" spans="1:4" x14ac:dyDescent="0.25">
      <c r="A12" s="60">
        <v>2023</v>
      </c>
      <c r="B12" t="s">
        <v>44</v>
      </c>
      <c r="C12" s="56">
        <v>5338293</v>
      </c>
      <c r="D12" s="38">
        <v>936725</v>
      </c>
    </row>
    <row r="13" spans="1:4" x14ac:dyDescent="0.25">
      <c r="A13" s="60">
        <v>2023</v>
      </c>
      <c r="B13" t="s">
        <v>45</v>
      </c>
      <c r="C13" s="56">
        <v>14236418</v>
      </c>
      <c r="D13" s="38">
        <v>2071676</v>
      </c>
    </row>
    <row r="14" spans="1:4" x14ac:dyDescent="0.25">
      <c r="A14" s="60">
        <v>2023</v>
      </c>
      <c r="B14" t="s">
        <v>46</v>
      </c>
      <c r="C14" s="56">
        <v>6895723</v>
      </c>
      <c r="D14" s="38">
        <v>1138216</v>
      </c>
    </row>
    <row r="15" spans="1:4" x14ac:dyDescent="0.25">
      <c r="A15" s="60">
        <v>2023</v>
      </c>
      <c r="B15" t="s">
        <v>47</v>
      </c>
      <c r="C15" s="56">
        <v>24282110</v>
      </c>
      <c r="D15" s="38">
        <v>2359573</v>
      </c>
    </row>
    <row r="16" spans="1:4" x14ac:dyDescent="0.25">
      <c r="A16" s="60">
        <v>2023</v>
      </c>
      <c r="B16" t="s">
        <v>49</v>
      </c>
      <c r="C16" s="56">
        <v>23498776</v>
      </c>
      <c r="D16" s="38">
        <v>4320130</v>
      </c>
    </row>
    <row r="17" spans="1:4" x14ac:dyDescent="0.25">
      <c r="A17" s="60">
        <v>2023</v>
      </c>
      <c r="B17" t="s">
        <v>51</v>
      </c>
      <c r="C17" s="56">
        <v>8455766</v>
      </c>
      <c r="D17" s="38">
        <v>1168499</v>
      </c>
    </row>
    <row r="18" spans="1:4" x14ac:dyDescent="0.25">
      <c r="A18" s="60">
        <v>2023</v>
      </c>
      <c r="B18" t="s">
        <v>52</v>
      </c>
      <c r="C18" s="56">
        <v>6053146</v>
      </c>
      <c r="D18" s="38">
        <v>1357910</v>
      </c>
    </row>
    <row r="19" spans="1:4" x14ac:dyDescent="0.25">
      <c r="A19" s="60">
        <v>2023</v>
      </c>
      <c r="B19" t="s">
        <v>54</v>
      </c>
      <c r="C19" s="56">
        <v>23447841</v>
      </c>
      <c r="D19" s="38">
        <v>3487973</v>
      </c>
    </row>
    <row r="20" spans="1:4" x14ac:dyDescent="0.25">
      <c r="A20" s="61">
        <v>2023</v>
      </c>
      <c r="B20" s="7" t="s">
        <v>56</v>
      </c>
      <c r="C20" s="57">
        <v>11360292</v>
      </c>
      <c r="D20" s="39">
        <v>1631784</v>
      </c>
    </row>
    <row r="22" spans="1:4" x14ac:dyDescent="0.25">
      <c r="A22" t="s">
        <v>89</v>
      </c>
    </row>
    <row r="24" spans="1:4" x14ac:dyDescent="0.25">
      <c r="A24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4"/>
  <sheetViews>
    <sheetView workbookViewId="0">
      <selection activeCell="F33" sqref="F33"/>
    </sheetView>
  </sheetViews>
  <sheetFormatPr defaultColWidth="11.42578125" defaultRowHeight="15" x14ac:dyDescent="0.25"/>
  <cols>
    <col min="1" max="1" width="6.7109375" customWidth="1"/>
    <col min="2" max="2" width="22.7109375" customWidth="1"/>
    <col min="3" max="3" width="20.7109375" customWidth="1"/>
    <col min="4" max="4" width="17.7109375" customWidth="1"/>
  </cols>
  <sheetData>
    <row r="1" spans="1:4" x14ac:dyDescent="0.25">
      <c r="A1" t="s">
        <v>98</v>
      </c>
    </row>
    <row r="3" spans="1:4" x14ac:dyDescent="0.25">
      <c r="A3" s="3" t="s">
        <v>1</v>
      </c>
      <c r="B3" s="2" t="s">
        <v>94</v>
      </c>
      <c r="C3" s="2" t="s">
        <v>2</v>
      </c>
      <c r="D3" s="4" t="s">
        <v>88</v>
      </c>
    </row>
    <row r="4" spans="1:4" x14ac:dyDescent="0.25">
      <c r="A4" s="60">
        <v>2024</v>
      </c>
      <c r="B4" t="s">
        <v>97</v>
      </c>
      <c r="C4" s="56">
        <v>1197662</v>
      </c>
      <c r="D4" s="40"/>
    </row>
    <row r="5" spans="1:4" x14ac:dyDescent="0.25">
      <c r="A5" s="60">
        <v>2024</v>
      </c>
      <c r="B5" t="s">
        <v>30</v>
      </c>
      <c r="C5" s="56">
        <v>22567471</v>
      </c>
      <c r="D5" s="40">
        <v>2868242</v>
      </c>
    </row>
    <row r="6" spans="1:4" x14ac:dyDescent="0.25">
      <c r="A6" s="60">
        <v>2024</v>
      </c>
      <c r="B6" t="s">
        <v>32</v>
      </c>
      <c r="C6" s="56">
        <v>14509515</v>
      </c>
      <c r="D6" s="40">
        <v>1984479</v>
      </c>
    </row>
    <row r="7" spans="1:4" x14ac:dyDescent="0.25">
      <c r="A7" s="60">
        <v>2024</v>
      </c>
      <c r="B7" t="s">
        <v>34</v>
      </c>
      <c r="C7" s="56">
        <v>19498325</v>
      </c>
      <c r="D7" s="40">
        <v>1996440</v>
      </c>
    </row>
    <row r="8" spans="1:4" x14ac:dyDescent="0.25">
      <c r="A8" s="60">
        <v>2024</v>
      </c>
      <c r="B8" t="s">
        <v>36</v>
      </c>
      <c r="C8" s="56">
        <v>8579335</v>
      </c>
      <c r="D8" s="40">
        <v>969819</v>
      </c>
    </row>
    <row r="9" spans="1:4" x14ac:dyDescent="0.25">
      <c r="A9" s="60">
        <v>2024</v>
      </c>
      <c r="B9" t="s">
        <v>38</v>
      </c>
      <c r="C9" s="56">
        <v>21206840</v>
      </c>
      <c r="D9" s="40">
        <v>2345924</v>
      </c>
    </row>
    <row r="10" spans="1:4" x14ac:dyDescent="0.25">
      <c r="A10" s="60">
        <v>2024</v>
      </c>
      <c r="B10" t="s">
        <v>40</v>
      </c>
      <c r="C10" s="56">
        <v>22574848</v>
      </c>
      <c r="D10" s="40">
        <v>3429084</v>
      </c>
    </row>
    <row r="11" spans="1:4" x14ac:dyDescent="0.25">
      <c r="A11" s="60">
        <v>2024</v>
      </c>
      <c r="B11" t="s">
        <v>42</v>
      </c>
      <c r="C11" s="56">
        <v>45276652</v>
      </c>
      <c r="D11" s="40">
        <v>5508322</v>
      </c>
    </row>
    <row r="12" spans="1:4" x14ac:dyDescent="0.25">
      <c r="A12" s="60">
        <v>2024</v>
      </c>
      <c r="B12" t="s">
        <v>44</v>
      </c>
      <c r="C12" s="56">
        <v>4605303</v>
      </c>
      <c r="D12" s="40">
        <v>930296</v>
      </c>
    </row>
    <row r="13" spans="1:4" x14ac:dyDescent="0.25">
      <c r="A13" s="60">
        <v>2024</v>
      </c>
      <c r="B13" t="s">
        <v>45</v>
      </c>
      <c r="C13" s="56">
        <v>17861557</v>
      </c>
      <c r="D13" s="40">
        <v>2062997</v>
      </c>
    </row>
    <row r="14" spans="1:4" x14ac:dyDescent="0.25">
      <c r="A14" s="60">
        <v>2024</v>
      </c>
      <c r="B14" t="s">
        <v>46</v>
      </c>
      <c r="C14" s="56">
        <v>9060382</v>
      </c>
      <c r="D14" s="40">
        <v>1132641</v>
      </c>
    </row>
    <row r="15" spans="1:4" x14ac:dyDescent="0.25">
      <c r="A15" s="60">
        <v>2024</v>
      </c>
      <c r="B15" t="s">
        <v>47</v>
      </c>
      <c r="C15" s="56">
        <v>31673657</v>
      </c>
      <c r="D15" s="40">
        <v>2359493</v>
      </c>
    </row>
    <row r="16" spans="1:4" x14ac:dyDescent="0.25">
      <c r="A16" s="60">
        <v>2024</v>
      </c>
      <c r="B16" t="s">
        <v>49</v>
      </c>
      <c r="C16" s="56">
        <v>31828326</v>
      </c>
      <c r="D16" s="40">
        <v>4291441</v>
      </c>
    </row>
    <row r="17" spans="1:4" x14ac:dyDescent="0.25">
      <c r="A17" s="60">
        <v>2024</v>
      </c>
      <c r="B17" t="s">
        <v>51</v>
      </c>
      <c r="C17" s="56">
        <v>9152372</v>
      </c>
      <c r="D17" s="40">
        <v>1157991</v>
      </c>
    </row>
    <row r="18" spans="1:4" x14ac:dyDescent="0.25">
      <c r="A18" s="60">
        <v>2024</v>
      </c>
      <c r="B18" t="s">
        <v>52</v>
      </c>
      <c r="C18" s="56">
        <v>9353435</v>
      </c>
      <c r="D18" s="40">
        <v>1349172</v>
      </c>
    </row>
    <row r="19" spans="1:4" x14ac:dyDescent="0.25">
      <c r="A19" s="60">
        <v>2024</v>
      </c>
      <c r="B19" t="s">
        <v>54</v>
      </c>
      <c r="C19" s="56">
        <v>34502418</v>
      </c>
      <c r="D19" s="40">
        <v>3479986</v>
      </c>
    </row>
    <row r="20" spans="1:4" x14ac:dyDescent="0.25">
      <c r="A20" s="61">
        <v>2024</v>
      </c>
      <c r="B20" s="7" t="s">
        <v>56</v>
      </c>
      <c r="C20" s="57">
        <v>11442102</v>
      </c>
      <c r="D20" s="41">
        <v>1622760</v>
      </c>
    </row>
    <row r="22" spans="1:4" x14ac:dyDescent="0.25">
      <c r="A22" t="s">
        <v>89</v>
      </c>
    </row>
    <row r="24" spans="1:4" x14ac:dyDescent="0.25">
      <c r="A24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1"/>
  <sheetViews>
    <sheetView workbookViewId="0">
      <selection activeCell="G9" sqref="G9"/>
    </sheetView>
  </sheetViews>
  <sheetFormatPr defaultColWidth="11.42578125" defaultRowHeight="15" x14ac:dyDescent="0.25"/>
  <cols>
    <col min="1" max="1" width="6.7109375" customWidth="1"/>
    <col min="2" max="2" width="26.7109375" customWidth="1"/>
    <col min="3" max="3" width="40" customWidth="1"/>
  </cols>
  <sheetData>
    <row r="1" spans="1:3" x14ac:dyDescent="0.25">
      <c r="A1" t="s">
        <v>99</v>
      </c>
    </row>
    <row r="3" spans="1:3" ht="45" x14ac:dyDescent="0.25">
      <c r="A3" s="64" t="s">
        <v>1</v>
      </c>
      <c r="B3" s="65" t="s">
        <v>100</v>
      </c>
      <c r="C3" s="66" t="s">
        <v>187</v>
      </c>
    </row>
    <row r="4" spans="1:3" x14ac:dyDescent="0.25">
      <c r="A4" s="1">
        <v>2021</v>
      </c>
      <c r="B4" s="42">
        <v>109</v>
      </c>
      <c r="C4" s="54">
        <v>28</v>
      </c>
    </row>
    <row r="5" spans="1:3" x14ac:dyDescent="0.25">
      <c r="A5" s="1">
        <v>2022</v>
      </c>
      <c r="B5" s="42">
        <v>106</v>
      </c>
      <c r="C5" s="54">
        <v>30</v>
      </c>
    </row>
    <row r="6" spans="1:3" x14ac:dyDescent="0.25">
      <c r="A6" s="1">
        <v>2023</v>
      </c>
      <c r="B6" s="42">
        <v>108</v>
      </c>
      <c r="C6" s="54">
        <v>34</v>
      </c>
    </row>
    <row r="7" spans="1:3" x14ac:dyDescent="0.25">
      <c r="A7" s="5">
        <v>2024</v>
      </c>
      <c r="B7" s="43">
        <v>115</v>
      </c>
      <c r="C7" s="55">
        <v>35</v>
      </c>
    </row>
    <row r="9" spans="1:3" x14ac:dyDescent="0.25">
      <c r="A9" t="s">
        <v>14</v>
      </c>
    </row>
    <row r="11" spans="1:3" x14ac:dyDescent="0.25">
      <c r="A11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7"/>
  <sheetViews>
    <sheetView workbookViewId="0">
      <selection activeCell="C10" sqref="C10"/>
    </sheetView>
  </sheetViews>
  <sheetFormatPr defaultColWidth="11.42578125" defaultRowHeight="15" x14ac:dyDescent="0.25"/>
  <cols>
    <col min="1" max="1" width="30.7109375" customWidth="1"/>
    <col min="2" max="2" width="22.7109375" customWidth="1"/>
    <col min="3" max="3" width="118.7109375" customWidth="1"/>
    <col min="4" max="4" width="20.7109375" customWidth="1"/>
    <col min="5" max="5" width="30.7109375" customWidth="1"/>
  </cols>
  <sheetData>
    <row r="1" spans="1:5" x14ac:dyDescent="0.25">
      <c r="A1" t="s">
        <v>101</v>
      </c>
    </row>
    <row r="3" spans="1:5" x14ac:dyDescent="0.25">
      <c r="A3" s="69" t="s">
        <v>29</v>
      </c>
      <c r="B3" s="70" t="s">
        <v>102</v>
      </c>
      <c r="C3" s="70" t="s">
        <v>103</v>
      </c>
      <c r="D3" s="70" t="s">
        <v>2</v>
      </c>
      <c r="E3" s="71" t="s">
        <v>104</v>
      </c>
    </row>
    <row r="4" spans="1:5" x14ac:dyDescent="0.25">
      <c r="A4" s="72" t="s">
        <v>47</v>
      </c>
      <c r="B4" t="s">
        <v>105</v>
      </c>
      <c r="C4" t="s">
        <v>117</v>
      </c>
      <c r="D4" s="79">
        <v>27943231</v>
      </c>
      <c r="E4" s="73">
        <v>8.8739600736020205E-2</v>
      </c>
    </row>
    <row r="5" spans="1:5" x14ac:dyDescent="0.25">
      <c r="A5" s="72" t="s">
        <v>54</v>
      </c>
      <c r="B5" t="s">
        <v>106</v>
      </c>
      <c r="C5" t="s">
        <v>120</v>
      </c>
      <c r="D5" s="79">
        <v>18438244</v>
      </c>
      <c r="E5" s="73">
        <v>5.8554519437338103E-2</v>
      </c>
    </row>
    <row r="6" spans="1:5" x14ac:dyDescent="0.25">
      <c r="A6" s="72" t="s">
        <v>42</v>
      </c>
      <c r="B6" t="s">
        <v>107</v>
      </c>
      <c r="C6" t="s">
        <v>116</v>
      </c>
      <c r="D6" s="79">
        <v>18059902</v>
      </c>
      <c r="E6" s="73">
        <v>5.7353014675500198E-2</v>
      </c>
    </row>
    <row r="7" spans="1:5" x14ac:dyDescent="0.25">
      <c r="A7" s="72" t="s">
        <v>40</v>
      </c>
      <c r="B7" t="s">
        <v>108</v>
      </c>
      <c r="C7" t="s">
        <v>118</v>
      </c>
      <c r="D7" s="79">
        <v>13973778</v>
      </c>
      <c r="E7" s="73">
        <v>4.4376667634767199E-2</v>
      </c>
    </row>
    <row r="8" spans="1:5" x14ac:dyDescent="0.25">
      <c r="A8" s="72" t="s">
        <v>30</v>
      </c>
      <c r="B8" t="s">
        <v>109</v>
      </c>
      <c r="C8" t="s">
        <v>122</v>
      </c>
      <c r="D8" s="79">
        <v>12508796</v>
      </c>
      <c r="E8" s="73">
        <v>3.9724308965726297E-2</v>
      </c>
    </row>
    <row r="9" spans="1:5" x14ac:dyDescent="0.25">
      <c r="A9" s="72" t="s">
        <v>49</v>
      </c>
      <c r="B9" t="s">
        <v>110</v>
      </c>
      <c r="C9" t="s">
        <v>188</v>
      </c>
      <c r="D9" s="79">
        <v>12247529</v>
      </c>
      <c r="E9" s="73">
        <v>3.8894601085598703E-2</v>
      </c>
    </row>
    <row r="10" spans="1:5" x14ac:dyDescent="0.25">
      <c r="A10" s="72" t="s">
        <v>40</v>
      </c>
      <c r="B10" t="s">
        <v>111</v>
      </c>
      <c r="C10" t="s">
        <v>119</v>
      </c>
      <c r="D10" s="79">
        <v>10044153</v>
      </c>
      <c r="E10" s="73">
        <v>3.1897317087379098E-2</v>
      </c>
    </row>
    <row r="11" spans="1:5" x14ac:dyDescent="0.25">
      <c r="A11" s="72" t="s">
        <v>38</v>
      </c>
      <c r="B11" t="s">
        <v>112</v>
      </c>
      <c r="C11" t="s">
        <v>131</v>
      </c>
      <c r="D11" s="79">
        <v>9390115</v>
      </c>
      <c r="E11" s="73">
        <v>2.9820283960313099E-2</v>
      </c>
    </row>
    <row r="12" spans="1:5" x14ac:dyDescent="0.25">
      <c r="A12" s="72" t="s">
        <v>42</v>
      </c>
      <c r="B12" t="s">
        <v>113</v>
      </c>
      <c r="C12" t="s">
        <v>128</v>
      </c>
      <c r="D12" s="79">
        <v>9135098</v>
      </c>
      <c r="E12" s="73">
        <v>2.9010423400958E-2</v>
      </c>
    </row>
    <row r="13" spans="1:5" x14ac:dyDescent="0.25">
      <c r="A13" s="74" t="s">
        <v>38</v>
      </c>
      <c r="B13" s="75" t="s">
        <v>114</v>
      </c>
      <c r="C13" s="75" t="s">
        <v>121</v>
      </c>
      <c r="D13" s="80">
        <v>7008053</v>
      </c>
      <c r="E13" s="76">
        <v>2.2255545573499E-2</v>
      </c>
    </row>
    <row r="15" spans="1:5" x14ac:dyDescent="0.25">
      <c r="A15" t="s">
        <v>14</v>
      </c>
    </row>
    <row r="17" spans="1:1" x14ac:dyDescent="0.25">
      <c r="A17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7"/>
  <sheetViews>
    <sheetView workbookViewId="0">
      <selection activeCell="C6" sqref="C6"/>
    </sheetView>
  </sheetViews>
  <sheetFormatPr defaultColWidth="11.42578125" defaultRowHeight="15" x14ac:dyDescent="0.25"/>
  <cols>
    <col min="1" max="1" width="30.7109375" customWidth="1"/>
    <col min="2" max="2" width="22.7109375" customWidth="1"/>
    <col min="3" max="3" width="114.7109375" customWidth="1"/>
    <col min="4" max="4" width="20.7109375" customWidth="1"/>
  </cols>
  <sheetData>
    <row r="1" spans="1:4" x14ac:dyDescent="0.25">
      <c r="A1" t="s">
        <v>115</v>
      </c>
    </row>
    <row r="3" spans="1:4" x14ac:dyDescent="0.25">
      <c r="A3" s="69" t="s">
        <v>29</v>
      </c>
      <c r="B3" s="70" t="s">
        <v>102</v>
      </c>
      <c r="C3" s="70" t="s">
        <v>103</v>
      </c>
      <c r="D3" s="71" t="s">
        <v>2</v>
      </c>
    </row>
    <row r="4" spans="1:4" x14ac:dyDescent="0.25">
      <c r="A4" s="72" t="s">
        <v>42</v>
      </c>
      <c r="B4" t="s">
        <v>107</v>
      </c>
      <c r="C4" t="s">
        <v>116</v>
      </c>
      <c r="D4" s="77">
        <v>88982057</v>
      </c>
    </row>
    <row r="5" spans="1:4" x14ac:dyDescent="0.25">
      <c r="A5" s="72" t="s">
        <v>49</v>
      </c>
      <c r="B5" t="s">
        <v>110</v>
      </c>
      <c r="C5" t="s">
        <v>188</v>
      </c>
      <c r="D5" s="77">
        <v>41828874</v>
      </c>
    </row>
    <row r="6" spans="1:4" x14ac:dyDescent="0.25">
      <c r="A6" s="72" t="s">
        <v>47</v>
      </c>
      <c r="B6" t="s">
        <v>105</v>
      </c>
      <c r="C6" t="s">
        <v>117</v>
      </c>
      <c r="D6" s="77">
        <v>33528952</v>
      </c>
    </row>
    <row r="7" spans="1:4" x14ac:dyDescent="0.25">
      <c r="A7" s="72" t="s">
        <v>40</v>
      </c>
      <c r="B7" t="s">
        <v>108</v>
      </c>
      <c r="C7" t="s">
        <v>118</v>
      </c>
      <c r="D7" s="77">
        <v>32494118</v>
      </c>
    </row>
    <row r="8" spans="1:4" x14ac:dyDescent="0.25">
      <c r="A8" s="72" t="s">
        <v>40</v>
      </c>
      <c r="B8" t="s">
        <v>111</v>
      </c>
      <c r="C8" t="s">
        <v>119</v>
      </c>
      <c r="D8" s="77">
        <v>29088209</v>
      </c>
    </row>
    <row r="9" spans="1:4" x14ac:dyDescent="0.25">
      <c r="A9" s="72" t="s">
        <v>54</v>
      </c>
      <c r="B9" t="s">
        <v>106</v>
      </c>
      <c r="C9" t="s">
        <v>120</v>
      </c>
      <c r="D9" s="77">
        <v>23832488</v>
      </c>
    </row>
    <row r="10" spans="1:4" x14ac:dyDescent="0.25">
      <c r="A10" s="72" t="s">
        <v>38</v>
      </c>
      <c r="B10" t="s">
        <v>114</v>
      </c>
      <c r="C10" t="s">
        <v>121</v>
      </c>
      <c r="D10" s="77">
        <v>22661773</v>
      </c>
    </row>
    <row r="11" spans="1:4" x14ac:dyDescent="0.25">
      <c r="A11" s="72" t="s">
        <v>30</v>
      </c>
      <c r="B11" t="s">
        <v>109</v>
      </c>
      <c r="C11" t="s">
        <v>122</v>
      </c>
      <c r="D11" s="77">
        <v>21066906</v>
      </c>
    </row>
    <row r="12" spans="1:4" x14ac:dyDescent="0.25">
      <c r="A12" s="72" t="s">
        <v>47</v>
      </c>
      <c r="B12" t="s">
        <v>123</v>
      </c>
      <c r="C12" t="s">
        <v>124</v>
      </c>
      <c r="D12" s="77">
        <v>16794216</v>
      </c>
    </row>
    <row r="13" spans="1:4" x14ac:dyDescent="0.25">
      <c r="A13" s="74" t="s">
        <v>49</v>
      </c>
      <c r="B13" s="75" t="s">
        <v>125</v>
      </c>
      <c r="C13" s="75" t="s">
        <v>126</v>
      </c>
      <c r="D13" s="78">
        <v>13307612</v>
      </c>
    </row>
    <row r="15" spans="1:4" x14ac:dyDescent="0.25">
      <c r="A15" t="s">
        <v>14</v>
      </c>
    </row>
    <row r="17" spans="1:1" x14ac:dyDescent="0.25">
      <c r="A17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B27" sqref="B27"/>
    </sheetView>
  </sheetViews>
  <sheetFormatPr defaultColWidth="11.42578125" defaultRowHeight="15" x14ac:dyDescent="0.25"/>
  <cols>
    <col min="1" max="1" width="37.7109375" customWidth="1"/>
    <col min="2" max="2" width="20.7109375" customWidth="1"/>
    <col min="3" max="3" width="18.7109375" customWidth="1"/>
    <col min="4" max="4" width="33.7109375" customWidth="1"/>
    <col min="5" max="5" width="34.7109375" customWidth="1"/>
  </cols>
  <sheetData>
    <row r="1" spans="1:5" x14ac:dyDescent="0.25">
      <c r="A1" t="s">
        <v>0</v>
      </c>
    </row>
    <row r="2" spans="1:5" ht="15.75" thickBot="1" x14ac:dyDescent="0.3"/>
    <row r="3" spans="1:5" x14ac:dyDescent="0.25">
      <c r="A3" s="81" t="s">
        <v>1</v>
      </c>
      <c r="B3" s="82" t="s">
        <v>2</v>
      </c>
      <c r="C3" s="82" t="s">
        <v>3</v>
      </c>
      <c r="D3" s="82" t="s">
        <v>4</v>
      </c>
      <c r="E3" s="83" t="s">
        <v>5</v>
      </c>
    </row>
    <row r="4" spans="1:5" x14ac:dyDescent="0.25">
      <c r="A4" s="84" t="s">
        <v>6</v>
      </c>
      <c r="B4" s="85">
        <v>212665</v>
      </c>
      <c r="C4" s="86">
        <v>12</v>
      </c>
      <c r="D4" s="86">
        <v>4</v>
      </c>
      <c r="E4" s="87">
        <v>0.33333333333333298</v>
      </c>
    </row>
    <row r="5" spans="1:5" x14ac:dyDescent="0.25">
      <c r="A5" s="84" t="s">
        <v>7</v>
      </c>
      <c r="B5" s="85">
        <v>16368601</v>
      </c>
      <c r="C5" s="86">
        <v>182</v>
      </c>
      <c r="D5" s="86">
        <v>37</v>
      </c>
      <c r="E5" s="87">
        <v>0.20329670329670299</v>
      </c>
    </row>
    <row r="6" spans="1:5" x14ac:dyDescent="0.25">
      <c r="A6" s="84" t="s">
        <v>8</v>
      </c>
      <c r="B6" s="85">
        <v>57657026</v>
      </c>
      <c r="C6" s="86">
        <v>669</v>
      </c>
      <c r="D6" s="86">
        <v>110</v>
      </c>
      <c r="E6" s="87">
        <v>0.16442451420029899</v>
      </c>
    </row>
    <row r="7" spans="1:5" x14ac:dyDescent="0.25">
      <c r="A7" s="84" t="s">
        <v>9</v>
      </c>
      <c r="B7" s="85">
        <v>128687186</v>
      </c>
      <c r="C7" s="86">
        <v>1506</v>
      </c>
      <c r="D7" s="86">
        <v>163</v>
      </c>
      <c r="E7" s="87">
        <v>0.108233731739708</v>
      </c>
    </row>
    <row r="8" spans="1:5" x14ac:dyDescent="0.25">
      <c r="A8" s="84" t="s">
        <v>10</v>
      </c>
      <c r="B8" s="85">
        <v>149098209</v>
      </c>
      <c r="C8" s="86">
        <v>2075</v>
      </c>
      <c r="D8" s="86">
        <v>259</v>
      </c>
      <c r="E8" s="87">
        <v>0.124819277108434</v>
      </c>
    </row>
    <row r="9" spans="1:5" x14ac:dyDescent="0.25">
      <c r="A9" s="84" t="s">
        <v>11</v>
      </c>
      <c r="B9" s="85">
        <v>200915795</v>
      </c>
      <c r="C9" s="86">
        <v>3016</v>
      </c>
      <c r="D9" s="86">
        <v>392</v>
      </c>
      <c r="E9" s="87">
        <v>0.129973474801061</v>
      </c>
    </row>
    <row r="10" spans="1:5" x14ac:dyDescent="0.25">
      <c r="A10" s="84" t="s">
        <v>12</v>
      </c>
      <c r="B10" s="85">
        <v>248205986</v>
      </c>
      <c r="C10" s="86">
        <v>3648</v>
      </c>
      <c r="D10" s="86">
        <v>694</v>
      </c>
      <c r="E10" s="87">
        <v>0.19024122807017499</v>
      </c>
    </row>
    <row r="11" spans="1:5" ht="15.75" thickBot="1" x14ac:dyDescent="0.3">
      <c r="A11" s="88" t="s">
        <v>13</v>
      </c>
      <c r="B11" s="89">
        <v>314890200</v>
      </c>
      <c r="C11" s="90">
        <v>4542</v>
      </c>
      <c r="D11" s="90">
        <v>995</v>
      </c>
      <c r="E11" s="91">
        <v>0.219066490532805</v>
      </c>
    </row>
    <row r="13" spans="1:5" x14ac:dyDescent="0.25">
      <c r="A13" t="s">
        <v>14</v>
      </c>
    </row>
    <row r="15" spans="1:5" x14ac:dyDescent="0.25">
      <c r="A15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7"/>
  <sheetViews>
    <sheetView workbookViewId="0">
      <selection activeCell="C17" sqref="C17"/>
    </sheetView>
  </sheetViews>
  <sheetFormatPr defaultColWidth="11.42578125" defaultRowHeight="15" x14ac:dyDescent="0.25"/>
  <cols>
    <col min="1" max="1" width="30.7109375" customWidth="1"/>
    <col min="2" max="2" width="22.7109375" customWidth="1"/>
    <col min="3" max="3" width="108.7109375" customWidth="1"/>
    <col min="4" max="4" width="20.7109375" customWidth="1"/>
  </cols>
  <sheetData>
    <row r="1" spans="1:4" x14ac:dyDescent="0.25">
      <c r="A1" t="s">
        <v>127</v>
      </c>
    </row>
    <row r="3" spans="1:4" x14ac:dyDescent="0.25">
      <c r="A3" s="3" t="s">
        <v>29</v>
      </c>
      <c r="B3" s="2" t="s">
        <v>102</v>
      </c>
      <c r="C3" s="2" t="s">
        <v>103</v>
      </c>
      <c r="D3" s="4" t="s">
        <v>2</v>
      </c>
    </row>
    <row r="4" spans="1:4" x14ac:dyDescent="0.25">
      <c r="A4" s="1" t="s">
        <v>47</v>
      </c>
      <c r="B4" t="s">
        <v>105</v>
      </c>
      <c r="C4" t="s">
        <v>117</v>
      </c>
      <c r="D4" s="58">
        <v>30085000</v>
      </c>
    </row>
    <row r="5" spans="1:4" x14ac:dyDescent="0.25">
      <c r="A5" s="1" t="s">
        <v>42</v>
      </c>
      <c r="B5" t="s">
        <v>113</v>
      </c>
      <c r="C5" t="s">
        <v>128</v>
      </c>
      <c r="D5" s="58">
        <v>28577230</v>
      </c>
    </row>
    <row r="6" spans="1:4" x14ac:dyDescent="0.25">
      <c r="A6" s="1" t="s">
        <v>40</v>
      </c>
      <c r="B6" t="s">
        <v>111</v>
      </c>
      <c r="C6" t="s">
        <v>119</v>
      </c>
      <c r="D6" s="58">
        <v>19078147</v>
      </c>
    </row>
    <row r="7" spans="1:4" x14ac:dyDescent="0.25">
      <c r="A7" s="1" t="s">
        <v>30</v>
      </c>
      <c r="B7" t="s">
        <v>109</v>
      </c>
      <c r="C7" t="s">
        <v>122</v>
      </c>
      <c r="D7" s="58">
        <v>13655300</v>
      </c>
    </row>
    <row r="8" spans="1:4" x14ac:dyDescent="0.25">
      <c r="A8" s="1" t="s">
        <v>45</v>
      </c>
      <c r="B8" t="s">
        <v>129</v>
      </c>
      <c r="C8" t="s">
        <v>130</v>
      </c>
      <c r="D8" s="58">
        <v>12324364</v>
      </c>
    </row>
    <row r="9" spans="1:4" x14ac:dyDescent="0.25">
      <c r="A9" s="1" t="s">
        <v>54</v>
      </c>
      <c r="B9" t="s">
        <v>106</v>
      </c>
      <c r="C9" t="s">
        <v>120</v>
      </c>
      <c r="D9" s="58">
        <v>11782681</v>
      </c>
    </row>
    <row r="10" spans="1:4" x14ac:dyDescent="0.25">
      <c r="A10" s="1" t="s">
        <v>38</v>
      </c>
      <c r="B10" t="s">
        <v>112</v>
      </c>
      <c r="C10" t="s">
        <v>131</v>
      </c>
      <c r="D10" s="58">
        <v>11641238</v>
      </c>
    </row>
    <row r="11" spans="1:4" x14ac:dyDescent="0.25">
      <c r="A11" s="1" t="s">
        <v>40</v>
      </c>
      <c r="B11" t="s">
        <v>132</v>
      </c>
      <c r="C11" t="s">
        <v>133</v>
      </c>
      <c r="D11" s="58">
        <v>9529532</v>
      </c>
    </row>
    <row r="12" spans="1:4" x14ac:dyDescent="0.25">
      <c r="A12" s="1" t="s">
        <v>42</v>
      </c>
      <c r="B12" t="s">
        <v>134</v>
      </c>
      <c r="C12" t="s">
        <v>135</v>
      </c>
      <c r="D12" s="58">
        <v>7972599</v>
      </c>
    </row>
    <row r="13" spans="1:4" x14ac:dyDescent="0.25">
      <c r="A13" s="5" t="s">
        <v>56</v>
      </c>
      <c r="B13" s="7" t="s">
        <v>136</v>
      </c>
      <c r="C13" s="7" t="s">
        <v>137</v>
      </c>
      <c r="D13" s="59">
        <v>7167320</v>
      </c>
    </row>
    <row r="14" spans="1:4" x14ac:dyDescent="0.25">
      <c r="D14" s="67"/>
    </row>
    <row r="15" spans="1:4" x14ac:dyDescent="0.25">
      <c r="A15" t="s">
        <v>14</v>
      </c>
    </row>
    <row r="17" spans="1:1" x14ac:dyDescent="0.25">
      <c r="A17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5"/>
  <sheetViews>
    <sheetView tabSelected="1" workbookViewId="0">
      <selection activeCell="A3" sqref="A3:C3"/>
    </sheetView>
  </sheetViews>
  <sheetFormatPr defaultColWidth="11.42578125" defaultRowHeight="15" x14ac:dyDescent="0.25"/>
  <cols>
    <col min="1" max="1" width="6.7109375" customWidth="1"/>
    <col min="2" max="3" width="20.7109375" customWidth="1"/>
  </cols>
  <sheetData>
    <row r="1" spans="1:3" x14ac:dyDescent="0.25">
      <c r="A1" t="s">
        <v>138</v>
      </c>
    </row>
    <row r="3" spans="1:3" x14ac:dyDescent="0.25">
      <c r="A3" s="3" t="s">
        <v>1</v>
      </c>
      <c r="B3" s="2" t="s">
        <v>139</v>
      </c>
      <c r="C3" s="4" t="s">
        <v>2</v>
      </c>
    </row>
    <row r="4" spans="1:3" x14ac:dyDescent="0.25">
      <c r="A4" s="1">
        <v>2021</v>
      </c>
      <c r="B4" t="s">
        <v>140</v>
      </c>
      <c r="C4" s="58">
        <v>20200738</v>
      </c>
    </row>
    <row r="5" spans="1:3" x14ac:dyDescent="0.25">
      <c r="A5" s="1">
        <v>2021</v>
      </c>
      <c r="B5" t="s">
        <v>141</v>
      </c>
      <c r="C5" s="58">
        <v>128897471</v>
      </c>
    </row>
    <row r="6" spans="1:3" x14ac:dyDescent="0.25">
      <c r="A6" s="1">
        <v>2022</v>
      </c>
      <c r="B6" t="s">
        <v>140</v>
      </c>
      <c r="C6" s="58">
        <v>50769899</v>
      </c>
    </row>
    <row r="7" spans="1:3" x14ac:dyDescent="0.25">
      <c r="A7" s="1">
        <v>2022</v>
      </c>
      <c r="B7" t="s">
        <v>141</v>
      </c>
      <c r="C7" s="58">
        <v>150145896</v>
      </c>
    </row>
    <row r="8" spans="1:3" x14ac:dyDescent="0.25">
      <c r="A8" s="1">
        <v>2023</v>
      </c>
      <c r="B8" t="s">
        <v>140</v>
      </c>
      <c r="C8" s="58">
        <v>82626846</v>
      </c>
    </row>
    <row r="9" spans="1:3" x14ac:dyDescent="0.25">
      <c r="A9" s="1">
        <v>2023</v>
      </c>
      <c r="B9" t="s">
        <v>141</v>
      </c>
      <c r="C9" s="58">
        <v>165579139</v>
      </c>
    </row>
    <row r="10" spans="1:3" x14ac:dyDescent="0.25">
      <c r="A10" s="1">
        <v>2024</v>
      </c>
      <c r="B10" t="s">
        <v>140</v>
      </c>
      <c r="C10" s="58">
        <v>139893281</v>
      </c>
    </row>
    <row r="11" spans="1:3" x14ac:dyDescent="0.25">
      <c r="A11" s="5">
        <v>2024</v>
      </c>
      <c r="B11" s="7" t="s">
        <v>141</v>
      </c>
      <c r="C11" s="59">
        <v>174996918</v>
      </c>
    </row>
    <row r="13" spans="1:3" x14ac:dyDescent="0.25">
      <c r="A13" t="s">
        <v>14</v>
      </c>
    </row>
    <row r="15" spans="1:3" x14ac:dyDescent="0.25">
      <c r="A15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5"/>
  <sheetViews>
    <sheetView workbookViewId="0"/>
  </sheetViews>
  <sheetFormatPr defaultColWidth="11.42578125" defaultRowHeight="15" x14ac:dyDescent="0.25"/>
  <cols>
    <col min="1" max="1" width="6.7109375" customWidth="1"/>
    <col min="2" max="2" width="20.7109375" customWidth="1"/>
    <col min="3" max="3" width="18.7109375" customWidth="1"/>
  </cols>
  <sheetData>
    <row r="1" spans="1:3" x14ac:dyDescent="0.25">
      <c r="A1" t="s">
        <v>142</v>
      </c>
    </row>
    <row r="3" spans="1:3" x14ac:dyDescent="0.25">
      <c r="A3" s="3" t="s">
        <v>1</v>
      </c>
      <c r="B3" s="2" t="s">
        <v>139</v>
      </c>
      <c r="C3" s="4" t="s">
        <v>3</v>
      </c>
    </row>
    <row r="4" spans="1:3" x14ac:dyDescent="0.25">
      <c r="A4" s="1">
        <v>2021</v>
      </c>
      <c r="B4" t="s">
        <v>140</v>
      </c>
      <c r="C4" s="44">
        <v>470</v>
      </c>
    </row>
    <row r="5" spans="1:3" x14ac:dyDescent="0.25">
      <c r="A5" s="1">
        <v>2021</v>
      </c>
      <c r="B5" t="s">
        <v>141</v>
      </c>
      <c r="C5" s="44">
        <v>1629</v>
      </c>
    </row>
    <row r="6" spans="1:3" x14ac:dyDescent="0.25">
      <c r="A6" s="1">
        <v>2022</v>
      </c>
      <c r="B6" t="s">
        <v>140</v>
      </c>
      <c r="C6" s="44">
        <v>978</v>
      </c>
    </row>
    <row r="7" spans="1:3" x14ac:dyDescent="0.25">
      <c r="A7" s="1">
        <v>2022</v>
      </c>
      <c r="B7" t="s">
        <v>141</v>
      </c>
      <c r="C7" s="44">
        <v>2095</v>
      </c>
    </row>
    <row r="8" spans="1:3" x14ac:dyDescent="0.25">
      <c r="A8" s="1">
        <v>2023</v>
      </c>
      <c r="B8" t="s">
        <v>140</v>
      </c>
      <c r="C8" s="44">
        <v>1492</v>
      </c>
    </row>
    <row r="9" spans="1:3" x14ac:dyDescent="0.25">
      <c r="A9" s="1">
        <v>2023</v>
      </c>
      <c r="B9" t="s">
        <v>141</v>
      </c>
      <c r="C9" s="44">
        <v>2202</v>
      </c>
    </row>
    <row r="10" spans="1:3" x14ac:dyDescent="0.25">
      <c r="A10" s="1">
        <v>2024</v>
      </c>
      <c r="B10" t="s">
        <v>140</v>
      </c>
      <c r="C10" s="44">
        <v>2358</v>
      </c>
    </row>
    <row r="11" spans="1:3" x14ac:dyDescent="0.25">
      <c r="A11" s="5">
        <v>2024</v>
      </c>
      <c r="B11" s="7" t="s">
        <v>141</v>
      </c>
      <c r="C11" s="45">
        <v>2252</v>
      </c>
    </row>
    <row r="13" spans="1:3" x14ac:dyDescent="0.25">
      <c r="A13" t="s">
        <v>14</v>
      </c>
    </row>
    <row r="15" spans="1:3" x14ac:dyDescent="0.25">
      <c r="A15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"/>
  <sheetViews>
    <sheetView workbookViewId="0"/>
  </sheetViews>
  <sheetFormatPr defaultColWidth="11.42578125" defaultRowHeight="15" x14ac:dyDescent="0.25"/>
  <cols>
    <col min="1" max="1" width="20.7109375" customWidth="1"/>
    <col min="2" max="2" width="18.7109375" customWidth="1"/>
  </cols>
  <sheetData>
    <row r="1" spans="1:2" x14ac:dyDescent="0.25">
      <c r="A1" t="s">
        <v>143</v>
      </c>
    </row>
    <row r="3" spans="1:2" x14ac:dyDescent="0.25">
      <c r="A3" s="3" t="s">
        <v>139</v>
      </c>
      <c r="B3" s="4" t="s">
        <v>3</v>
      </c>
    </row>
    <row r="4" spans="1:2" x14ac:dyDescent="0.25">
      <c r="A4" s="1" t="s">
        <v>140</v>
      </c>
      <c r="B4" s="46">
        <v>3441</v>
      </c>
    </row>
    <row r="5" spans="1:2" x14ac:dyDescent="0.25">
      <c r="A5" s="5" t="s">
        <v>141</v>
      </c>
      <c r="B5" s="47">
        <v>5882</v>
      </c>
    </row>
    <row r="7" spans="1:2" x14ac:dyDescent="0.25">
      <c r="A7" t="s">
        <v>14</v>
      </c>
    </row>
    <row r="9" spans="1:2" x14ac:dyDescent="0.25">
      <c r="A9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51"/>
  <sheetViews>
    <sheetView workbookViewId="0">
      <selection activeCell="K39" sqref="K39"/>
    </sheetView>
  </sheetViews>
  <sheetFormatPr defaultColWidth="11.42578125" defaultRowHeight="15" x14ac:dyDescent="0.25"/>
  <cols>
    <col min="1" max="1" width="6.7109375" customWidth="1"/>
    <col min="2" max="2" width="72.7109375" customWidth="1"/>
    <col min="3" max="3" width="20.7109375" customWidth="1"/>
  </cols>
  <sheetData>
    <row r="1" spans="1:3" x14ac:dyDescent="0.25">
      <c r="A1" t="s">
        <v>144</v>
      </c>
    </row>
    <row r="3" spans="1:3" x14ac:dyDescent="0.25">
      <c r="A3" s="3" t="s">
        <v>1</v>
      </c>
      <c r="B3" s="2" t="s">
        <v>145</v>
      </c>
      <c r="C3" s="4" t="s">
        <v>2</v>
      </c>
    </row>
    <row r="4" spans="1:3" x14ac:dyDescent="0.25">
      <c r="A4" s="1">
        <v>2021</v>
      </c>
      <c r="B4" t="s">
        <v>146</v>
      </c>
      <c r="C4" s="58">
        <v>42058546</v>
      </c>
    </row>
    <row r="5" spans="1:3" x14ac:dyDescent="0.25">
      <c r="A5" s="1">
        <v>2021</v>
      </c>
      <c r="B5" t="s">
        <v>147</v>
      </c>
      <c r="C5" s="58">
        <v>14371251</v>
      </c>
    </row>
    <row r="6" spans="1:3" x14ac:dyDescent="0.25">
      <c r="A6" s="1">
        <v>2021</v>
      </c>
      <c r="B6" t="s">
        <v>148</v>
      </c>
      <c r="C6" s="58">
        <v>17360692</v>
      </c>
    </row>
    <row r="7" spans="1:3" x14ac:dyDescent="0.25">
      <c r="A7" s="1">
        <v>2021</v>
      </c>
      <c r="B7" t="s">
        <v>149</v>
      </c>
      <c r="C7" s="58">
        <v>17849264</v>
      </c>
    </row>
    <row r="8" spans="1:3" x14ac:dyDescent="0.25">
      <c r="A8" s="1">
        <v>2021</v>
      </c>
      <c r="B8" t="s">
        <v>150</v>
      </c>
      <c r="C8" s="58">
        <v>8127941</v>
      </c>
    </row>
    <row r="9" spans="1:3" x14ac:dyDescent="0.25">
      <c r="A9" s="1">
        <v>2021</v>
      </c>
      <c r="B9" t="s">
        <v>151</v>
      </c>
      <c r="C9" s="58">
        <v>3031183</v>
      </c>
    </row>
    <row r="10" spans="1:3" x14ac:dyDescent="0.25">
      <c r="A10" s="1">
        <v>2021</v>
      </c>
      <c r="B10" t="s">
        <v>152</v>
      </c>
      <c r="C10" s="58">
        <v>4811799</v>
      </c>
    </row>
    <row r="11" spans="1:3" x14ac:dyDescent="0.25">
      <c r="A11" s="1">
        <v>2021</v>
      </c>
      <c r="B11" t="s">
        <v>153</v>
      </c>
      <c r="C11" s="58">
        <v>10381899</v>
      </c>
    </row>
    <row r="12" spans="1:3" x14ac:dyDescent="0.25">
      <c r="A12" s="1">
        <v>2021</v>
      </c>
      <c r="B12" t="s">
        <v>154</v>
      </c>
      <c r="C12" s="58">
        <v>6318647</v>
      </c>
    </row>
    <row r="13" spans="1:3" x14ac:dyDescent="0.25">
      <c r="A13" s="1">
        <v>2021</v>
      </c>
      <c r="B13" t="s">
        <v>155</v>
      </c>
      <c r="C13" s="58">
        <v>954003</v>
      </c>
    </row>
    <row r="14" spans="1:3" x14ac:dyDescent="0.25">
      <c r="A14" s="1">
        <v>2021</v>
      </c>
      <c r="B14" t="s">
        <v>156</v>
      </c>
      <c r="C14" s="58">
        <v>3632246</v>
      </c>
    </row>
    <row r="15" spans="1:3" x14ac:dyDescent="0.25">
      <c r="A15" s="1">
        <v>2022</v>
      </c>
      <c r="B15" t="s">
        <v>146</v>
      </c>
      <c r="C15" s="58">
        <v>63930805</v>
      </c>
    </row>
    <row r="16" spans="1:3" x14ac:dyDescent="0.25">
      <c r="A16" s="1">
        <v>2022</v>
      </c>
      <c r="B16" t="s">
        <v>147</v>
      </c>
      <c r="C16" s="58">
        <v>19838842</v>
      </c>
    </row>
    <row r="17" spans="1:3" x14ac:dyDescent="0.25">
      <c r="A17" s="1">
        <v>2022</v>
      </c>
      <c r="B17" t="s">
        <v>148</v>
      </c>
      <c r="C17" s="58">
        <v>14829237</v>
      </c>
    </row>
    <row r="18" spans="1:3" x14ac:dyDescent="0.25">
      <c r="A18" s="1">
        <v>2022</v>
      </c>
      <c r="B18" t="s">
        <v>149</v>
      </c>
      <c r="C18" s="58">
        <v>2121717</v>
      </c>
    </row>
    <row r="19" spans="1:3" x14ac:dyDescent="0.25">
      <c r="A19" s="1">
        <v>2022</v>
      </c>
      <c r="B19" t="s">
        <v>150</v>
      </c>
      <c r="C19" s="58">
        <v>6484082</v>
      </c>
    </row>
    <row r="20" spans="1:3" x14ac:dyDescent="0.25">
      <c r="A20" s="1">
        <v>2022</v>
      </c>
      <c r="B20" t="s">
        <v>151</v>
      </c>
      <c r="C20" s="58">
        <v>5400424</v>
      </c>
    </row>
    <row r="21" spans="1:3" x14ac:dyDescent="0.25">
      <c r="A21" s="1">
        <v>2022</v>
      </c>
      <c r="B21" t="s">
        <v>152</v>
      </c>
      <c r="C21" s="58">
        <v>11294814</v>
      </c>
    </row>
    <row r="22" spans="1:3" x14ac:dyDescent="0.25">
      <c r="A22" s="1">
        <v>2022</v>
      </c>
      <c r="B22" t="s">
        <v>153</v>
      </c>
      <c r="C22" s="58">
        <v>12176179</v>
      </c>
    </row>
    <row r="23" spans="1:3" x14ac:dyDescent="0.25">
      <c r="A23" s="1">
        <v>2022</v>
      </c>
      <c r="B23" t="s">
        <v>154</v>
      </c>
      <c r="C23" s="58">
        <v>4486769</v>
      </c>
    </row>
    <row r="24" spans="1:3" x14ac:dyDescent="0.25">
      <c r="A24" s="1">
        <v>2022</v>
      </c>
      <c r="B24" t="s">
        <v>155</v>
      </c>
      <c r="C24" s="58">
        <v>5932371</v>
      </c>
    </row>
    <row r="25" spans="1:3" x14ac:dyDescent="0.25">
      <c r="A25" s="1">
        <v>2022</v>
      </c>
      <c r="B25" t="s">
        <v>156</v>
      </c>
      <c r="C25" s="58">
        <v>3650659</v>
      </c>
    </row>
    <row r="26" spans="1:3" x14ac:dyDescent="0.25">
      <c r="A26" s="1">
        <v>2023</v>
      </c>
      <c r="B26" t="s">
        <v>146</v>
      </c>
      <c r="C26" s="58">
        <v>46843851</v>
      </c>
    </row>
    <row r="27" spans="1:3" x14ac:dyDescent="0.25">
      <c r="A27" s="1">
        <v>2023</v>
      </c>
      <c r="B27" t="s">
        <v>147</v>
      </c>
      <c r="C27" s="58">
        <v>36945230</v>
      </c>
    </row>
    <row r="28" spans="1:3" x14ac:dyDescent="0.25">
      <c r="A28" s="1">
        <v>2023</v>
      </c>
      <c r="B28" t="s">
        <v>148</v>
      </c>
      <c r="C28" s="58">
        <v>8775117</v>
      </c>
    </row>
    <row r="29" spans="1:3" x14ac:dyDescent="0.25">
      <c r="A29" s="1">
        <v>2023</v>
      </c>
      <c r="B29" t="s">
        <v>149</v>
      </c>
      <c r="C29" s="58">
        <v>2518708</v>
      </c>
    </row>
    <row r="30" spans="1:3" x14ac:dyDescent="0.25">
      <c r="A30" s="1">
        <v>2023</v>
      </c>
      <c r="B30" t="s">
        <v>150</v>
      </c>
      <c r="C30" s="58">
        <v>10615790</v>
      </c>
    </row>
    <row r="31" spans="1:3" x14ac:dyDescent="0.25">
      <c r="A31" s="1">
        <v>2023</v>
      </c>
      <c r="B31" t="s">
        <v>151</v>
      </c>
      <c r="C31" s="58">
        <v>5537447</v>
      </c>
    </row>
    <row r="32" spans="1:3" x14ac:dyDescent="0.25">
      <c r="A32" s="1">
        <v>2023</v>
      </c>
      <c r="B32" t="s">
        <v>152</v>
      </c>
      <c r="C32" s="58">
        <v>18591193</v>
      </c>
    </row>
    <row r="33" spans="1:3" x14ac:dyDescent="0.25">
      <c r="A33" s="1">
        <v>2023</v>
      </c>
      <c r="B33" t="s">
        <v>153</v>
      </c>
      <c r="C33" s="58">
        <v>9555314</v>
      </c>
    </row>
    <row r="34" spans="1:3" x14ac:dyDescent="0.25">
      <c r="A34" s="1">
        <v>2023</v>
      </c>
      <c r="B34" t="s">
        <v>154</v>
      </c>
      <c r="C34" s="58">
        <v>7716680</v>
      </c>
    </row>
    <row r="35" spans="1:3" x14ac:dyDescent="0.25">
      <c r="A35" s="1">
        <v>2023</v>
      </c>
      <c r="B35" t="s">
        <v>155</v>
      </c>
      <c r="C35" s="58">
        <v>7463020</v>
      </c>
    </row>
    <row r="36" spans="1:3" x14ac:dyDescent="0.25">
      <c r="A36" s="1">
        <v>2023</v>
      </c>
      <c r="B36" t="s">
        <v>156</v>
      </c>
      <c r="C36" s="58">
        <v>11016789</v>
      </c>
    </row>
    <row r="37" spans="1:3" x14ac:dyDescent="0.25">
      <c r="A37" s="1">
        <v>2024</v>
      </c>
      <c r="B37" t="s">
        <v>146</v>
      </c>
      <c r="C37" s="58">
        <v>48191412</v>
      </c>
    </row>
    <row r="38" spans="1:3" x14ac:dyDescent="0.25">
      <c r="A38" s="1">
        <v>2024</v>
      </c>
      <c r="B38" t="s">
        <v>147</v>
      </c>
      <c r="C38" s="58">
        <v>30270860</v>
      </c>
    </row>
    <row r="39" spans="1:3" x14ac:dyDescent="0.25">
      <c r="A39" s="1">
        <v>2024</v>
      </c>
      <c r="B39" t="s">
        <v>148</v>
      </c>
      <c r="C39" s="58">
        <v>11783116</v>
      </c>
    </row>
    <row r="40" spans="1:3" x14ac:dyDescent="0.25">
      <c r="A40" s="1">
        <v>2024</v>
      </c>
      <c r="B40" t="s">
        <v>149</v>
      </c>
      <c r="C40" s="58">
        <v>2063563</v>
      </c>
    </row>
    <row r="41" spans="1:3" x14ac:dyDescent="0.25">
      <c r="A41" s="1">
        <v>2024</v>
      </c>
      <c r="B41" t="s">
        <v>150</v>
      </c>
      <c r="C41" s="58">
        <v>11451432</v>
      </c>
    </row>
    <row r="42" spans="1:3" x14ac:dyDescent="0.25">
      <c r="A42" s="1">
        <v>2024</v>
      </c>
      <c r="B42" t="s">
        <v>151</v>
      </c>
      <c r="C42" s="58">
        <v>7098839</v>
      </c>
    </row>
    <row r="43" spans="1:3" x14ac:dyDescent="0.25">
      <c r="A43" s="1">
        <v>2024</v>
      </c>
      <c r="B43" t="s">
        <v>152</v>
      </c>
      <c r="C43" s="58">
        <v>27845721</v>
      </c>
    </row>
    <row r="44" spans="1:3" x14ac:dyDescent="0.25">
      <c r="A44" s="1">
        <v>2024</v>
      </c>
      <c r="B44" t="s">
        <v>153</v>
      </c>
      <c r="C44" s="58">
        <v>5536078</v>
      </c>
    </row>
    <row r="45" spans="1:3" x14ac:dyDescent="0.25">
      <c r="A45" s="1">
        <v>2024</v>
      </c>
      <c r="B45" t="s">
        <v>154</v>
      </c>
      <c r="C45" s="58">
        <v>10921132</v>
      </c>
    </row>
    <row r="46" spans="1:3" x14ac:dyDescent="0.25">
      <c r="A46" s="1">
        <v>2024</v>
      </c>
      <c r="B46" t="s">
        <v>155</v>
      </c>
      <c r="C46" s="58">
        <v>5485125</v>
      </c>
    </row>
    <row r="47" spans="1:3" x14ac:dyDescent="0.25">
      <c r="A47" s="5">
        <v>2024</v>
      </c>
      <c r="B47" s="7" t="s">
        <v>156</v>
      </c>
      <c r="C47" s="59">
        <v>14349640</v>
      </c>
    </row>
    <row r="49" spans="1:1" x14ac:dyDescent="0.25">
      <c r="A49" t="s">
        <v>14</v>
      </c>
    </row>
    <row r="51" spans="1:1" x14ac:dyDescent="0.25">
      <c r="A51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8"/>
  <sheetViews>
    <sheetView workbookViewId="0">
      <selection activeCell="E14" sqref="E14"/>
    </sheetView>
  </sheetViews>
  <sheetFormatPr defaultColWidth="11.42578125" defaultRowHeight="15" x14ac:dyDescent="0.25"/>
  <cols>
    <col min="1" max="1" width="72.7109375" customWidth="1"/>
    <col min="2" max="2" width="20.7109375" customWidth="1"/>
    <col min="3" max="3" width="18.7109375" customWidth="1"/>
  </cols>
  <sheetData>
    <row r="1" spans="1:3" x14ac:dyDescent="0.25">
      <c r="A1" t="s">
        <v>157</v>
      </c>
    </row>
    <row r="3" spans="1:3" x14ac:dyDescent="0.25">
      <c r="A3" s="3" t="s">
        <v>145</v>
      </c>
      <c r="B3" s="2" t="s">
        <v>2</v>
      </c>
      <c r="C3" s="4" t="s">
        <v>3</v>
      </c>
    </row>
    <row r="4" spans="1:3" x14ac:dyDescent="0.25">
      <c r="A4" s="1" t="s">
        <v>146</v>
      </c>
      <c r="B4" s="56">
        <v>201024613</v>
      </c>
      <c r="C4" s="48">
        <v>2229</v>
      </c>
    </row>
    <row r="5" spans="1:3" x14ac:dyDescent="0.25">
      <c r="A5" s="1" t="s">
        <v>147</v>
      </c>
      <c r="B5" s="56">
        <v>101426183</v>
      </c>
      <c r="C5" s="48">
        <v>795</v>
      </c>
    </row>
    <row r="6" spans="1:3" x14ac:dyDescent="0.25">
      <c r="A6" s="1" t="s">
        <v>152</v>
      </c>
      <c r="B6" s="56">
        <v>62543527</v>
      </c>
      <c r="C6" s="48">
        <v>901</v>
      </c>
    </row>
    <row r="7" spans="1:3" x14ac:dyDescent="0.25">
      <c r="A7" s="1" t="s">
        <v>148</v>
      </c>
      <c r="B7" s="56">
        <v>52748161</v>
      </c>
      <c r="C7" s="48">
        <v>386</v>
      </c>
    </row>
    <row r="8" spans="1:3" x14ac:dyDescent="0.25">
      <c r="A8" s="1" t="s">
        <v>153</v>
      </c>
      <c r="B8" s="56">
        <v>37649470</v>
      </c>
      <c r="C8" s="48">
        <v>316</v>
      </c>
    </row>
    <row r="9" spans="1:3" x14ac:dyDescent="0.25">
      <c r="A9" s="1" t="s">
        <v>150</v>
      </c>
      <c r="B9" s="56">
        <v>36679245</v>
      </c>
      <c r="C9" s="48">
        <v>285</v>
      </c>
    </row>
    <row r="10" spans="1:3" x14ac:dyDescent="0.25">
      <c r="A10" s="1" t="s">
        <v>154</v>
      </c>
      <c r="B10" s="56">
        <v>29443228</v>
      </c>
      <c r="C10" s="48">
        <v>58</v>
      </c>
    </row>
    <row r="11" spans="1:3" x14ac:dyDescent="0.25">
      <c r="A11" s="1" t="s">
        <v>149</v>
      </c>
      <c r="B11" s="56">
        <v>24553251</v>
      </c>
      <c r="C11" s="48">
        <v>222</v>
      </c>
    </row>
    <row r="12" spans="1:3" x14ac:dyDescent="0.25">
      <c r="A12" s="1" t="s">
        <v>151</v>
      </c>
      <c r="B12" s="56">
        <v>21067893</v>
      </c>
      <c r="C12" s="48">
        <v>161</v>
      </c>
    </row>
    <row r="13" spans="1:3" x14ac:dyDescent="0.25">
      <c r="A13" s="1" t="s">
        <v>155</v>
      </c>
      <c r="B13" s="56">
        <v>19834519</v>
      </c>
      <c r="C13" s="48">
        <v>169</v>
      </c>
    </row>
    <row r="14" spans="1:3" x14ac:dyDescent="0.25">
      <c r="A14" s="5" t="s">
        <v>156</v>
      </c>
      <c r="B14" s="57">
        <v>32649333</v>
      </c>
      <c r="C14" s="49">
        <v>427</v>
      </c>
    </row>
    <row r="16" spans="1:3" x14ac:dyDescent="0.25">
      <c r="A16" t="s">
        <v>14</v>
      </c>
    </row>
    <row r="18" spans="1:1" x14ac:dyDescent="0.25">
      <c r="A18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workbookViewId="0">
      <selection activeCell="D9" sqref="D9"/>
    </sheetView>
  </sheetViews>
  <sheetFormatPr defaultColWidth="11.42578125" defaultRowHeight="15" x14ac:dyDescent="0.25"/>
  <cols>
    <col min="1" max="1" width="6.7109375" customWidth="1"/>
    <col min="2" max="2" width="85.7109375" customWidth="1"/>
    <col min="3" max="3" width="20.7109375" style="67" customWidth="1"/>
  </cols>
  <sheetData>
    <row r="1" spans="1:3" x14ac:dyDescent="0.25">
      <c r="A1" t="s">
        <v>158</v>
      </c>
    </row>
    <row r="3" spans="1:3" x14ac:dyDescent="0.25">
      <c r="A3" s="3" t="s">
        <v>1</v>
      </c>
      <c r="B3" s="2" t="s">
        <v>159</v>
      </c>
      <c r="C3" s="68" t="s">
        <v>2</v>
      </c>
    </row>
    <row r="4" spans="1:3" x14ac:dyDescent="0.25">
      <c r="A4" s="1">
        <v>2021</v>
      </c>
      <c r="B4" t="s">
        <v>160</v>
      </c>
      <c r="C4" s="58">
        <v>17360692</v>
      </c>
    </row>
    <row r="5" spans="1:3" x14ac:dyDescent="0.25">
      <c r="A5" s="1">
        <v>2021</v>
      </c>
      <c r="B5" t="s">
        <v>161</v>
      </c>
      <c r="C5" s="58">
        <v>11998028</v>
      </c>
    </row>
    <row r="6" spans="1:3" x14ac:dyDescent="0.25">
      <c r="A6" s="1">
        <v>2021</v>
      </c>
      <c r="B6" t="s">
        <v>162</v>
      </c>
      <c r="C6" s="58">
        <v>11568367</v>
      </c>
    </row>
    <row r="7" spans="1:3" x14ac:dyDescent="0.25">
      <c r="A7" s="1">
        <v>2021</v>
      </c>
      <c r="B7" t="s">
        <v>163</v>
      </c>
      <c r="C7" s="58">
        <v>10302946</v>
      </c>
    </row>
    <row r="8" spans="1:3" x14ac:dyDescent="0.25">
      <c r="A8" s="1">
        <v>2021</v>
      </c>
      <c r="B8" t="s">
        <v>164</v>
      </c>
      <c r="C8" s="58">
        <v>7471804</v>
      </c>
    </row>
    <row r="9" spans="1:3" x14ac:dyDescent="0.25">
      <c r="A9" s="1">
        <v>2022</v>
      </c>
      <c r="B9" t="s">
        <v>160</v>
      </c>
      <c r="C9" s="58">
        <v>14829237</v>
      </c>
    </row>
    <row r="10" spans="1:3" x14ac:dyDescent="0.25">
      <c r="A10" s="1">
        <v>2022</v>
      </c>
      <c r="B10" t="s">
        <v>165</v>
      </c>
      <c r="C10" s="58">
        <v>11280990</v>
      </c>
    </row>
    <row r="11" spans="1:3" x14ac:dyDescent="0.25">
      <c r="A11" s="1">
        <v>2022</v>
      </c>
      <c r="B11" t="s">
        <v>163</v>
      </c>
      <c r="C11" s="58">
        <v>10423739</v>
      </c>
    </row>
    <row r="12" spans="1:3" x14ac:dyDescent="0.25">
      <c r="A12" s="1">
        <v>2022</v>
      </c>
      <c r="B12" t="s">
        <v>162</v>
      </c>
      <c r="C12" s="58">
        <v>9221244</v>
      </c>
    </row>
    <row r="13" spans="1:3" x14ac:dyDescent="0.25">
      <c r="A13" s="1">
        <v>2022</v>
      </c>
      <c r="B13" t="s">
        <v>164</v>
      </c>
      <c r="C13" s="58">
        <v>9215196</v>
      </c>
    </row>
    <row r="14" spans="1:3" x14ac:dyDescent="0.25">
      <c r="A14" s="1">
        <v>2023</v>
      </c>
      <c r="B14" t="s">
        <v>166</v>
      </c>
      <c r="C14" s="58">
        <v>14031681</v>
      </c>
    </row>
    <row r="15" spans="1:3" x14ac:dyDescent="0.25">
      <c r="A15" s="1">
        <v>2023</v>
      </c>
      <c r="B15" t="s">
        <v>167</v>
      </c>
      <c r="C15" s="58">
        <v>12211884</v>
      </c>
    </row>
    <row r="16" spans="1:3" x14ac:dyDescent="0.25">
      <c r="A16" s="1">
        <v>2023</v>
      </c>
      <c r="B16" t="s">
        <v>165</v>
      </c>
      <c r="C16" s="58">
        <v>11262517</v>
      </c>
    </row>
    <row r="17" spans="1:3" x14ac:dyDescent="0.25">
      <c r="A17" s="1">
        <v>2023</v>
      </c>
      <c r="B17" t="s">
        <v>162</v>
      </c>
      <c r="C17" s="58">
        <v>11220092</v>
      </c>
    </row>
    <row r="18" spans="1:3" x14ac:dyDescent="0.25">
      <c r="A18" s="1">
        <v>2023</v>
      </c>
      <c r="B18" t="s">
        <v>168</v>
      </c>
      <c r="C18" s="58">
        <v>8817012</v>
      </c>
    </row>
    <row r="19" spans="1:3" x14ac:dyDescent="0.25">
      <c r="A19" s="1">
        <v>2024</v>
      </c>
      <c r="B19" t="s">
        <v>167</v>
      </c>
      <c r="C19" s="58">
        <v>26111483</v>
      </c>
    </row>
    <row r="20" spans="1:3" x14ac:dyDescent="0.25">
      <c r="A20" s="1">
        <v>2024</v>
      </c>
      <c r="B20" t="s">
        <v>160</v>
      </c>
      <c r="C20" s="58">
        <v>11783116</v>
      </c>
    </row>
    <row r="21" spans="1:3" x14ac:dyDescent="0.25">
      <c r="A21" s="1">
        <v>2024</v>
      </c>
      <c r="B21" t="s">
        <v>168</v>
      </c>
      <c r="C21" s="58">
        <v>11519642</v>
      </c>
    </row>
    <row r="22" spans="1:3" x14ac:dyDescent="0.25">
      <c r="A22" s="1">
        <v>2024</v>
      </c>
      <c r="B22" t="s">
        <v>169</v>
      </c>
      <c r="C22" s="58">
        <v>11220363</v>
      </c>
    </row>
    <row r="23" spans="1:3" x14ac:dyDescent="0.25">
      <c r="A23" s="5">
        <v>2024</v>
      </c>
      <c r="B23" s="7" t="s">
        <v>170</v>
      </c>
      <c r="C23" s="59">
        <v>10921132</v>
      </c>
    </row>
    <row r="25" spans="1:3" x14ac:dyDescent="0.25">
      <c r="A25" t="s">
        <v>14</v>
      </c>
    </row>
    <row r="27" spans="1:3" x14ac:dyDescent="0.25">
      <c r="A27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10"/>
  <sheetViews>
    <sheetView workbookViewId="0"/>
  </sheetViews>
  <sheetFormatPr defaultColWidth="11.42578125" defaultRowHeight="15" x14ac:dyDescent="0.25"/>
  <cols>
    <col min="1" max="1" width="6.7109375" customWidth="1"/>
    <col min="2" max="2" width="28.7109375" customWidth="1"/>
  </cols>
  <sheetData>
    <row r="1" spans="1:2" x14ac:dyDescent="0.25">
      <c r="A1" t="s">
        <v>171</v>
      </c>
    </row>
    <row r="3" spans="1:2" x14ac:dyDescent="0.25">
      <c r="A3" s="3" t="s">
        <v>1</v>
      </c>
      <c r="B3" s="4" t="s">
        <v>172</v>
      </c>
    </row>
    <row r="4" spans="1:2" x14ac:dyDescent="0.25">
      <c r="A4" s="1">
        <v>2022</v>
      </c>
      <c r="B4" s="50">
        <v>172</v>
      </c>
    </row>
    <row r="5" spans="1:2" x14ac:dyDescent="0.25">
      <c r="A5" s="1">
        <v>2023</v>
      </c>
      <c r="B5" s="50">
        <v>203</v>
      </c>
    </row>
    <row r="6" spans="1:2" x14ac:dyDescent="0.25">
      <c r="A6" s="5">
        <v>2024</v>
      </c>
      <c r="B6" s="51">
        <v>233</v>
      </c>
    </row>
    <row r="8" spans="1:2" x14ac:dyDescent="0.25">
      <c r="A8" t="s">
        <v>14</v>
      </c>
    </row>
    <row r="10" spans="1:2" x14ac:dyDescent="0.25">
      <c r="A10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2"/>
  <sheetViews>
    <sheetView workbookViewId="0">
      <selection activeCell="H4" sqref="H4"/>
    </sheetView>
  </sheetViews>
  <sheetFormatPr defaultColWidth="11.42578125" defaultRowHeight="15" x14ac:dyDescent="0.25"/>
  <cols>
    <col min="1" max="2" width="20.7109375" customWidth="1"/>
    <col min="3" max="3" width="18.7109375" customWidth="1"/>
  </cols>
  <sheetData>
    <row r="1" spans="1:3" x14ac:dyDescent="0.25">
      <c r="A1" t="s">
        <v>173</v>
      </c>
    </row>
    <row r="3" spans="1:3" x14ac:dyDescent="0.25">
      <c r="A3" s="3" t="s">
        <v>174</v>
      </c>
      <c r="B3" s="2" t="s">
        <v>2</v>
      </c>
      <c r="C3" s="4" t="s">
        <v>3</v>
      </c>
    </row>
    <row r="4" spans="1:3" x14ac:dyDescent="0.25">
      <c r="A4" s="1" t="s">
        <v>175</v>
      </c>
      <c r="B4" s="56">
        <v>26456003</v>
      </c>
      <c r="C4" s="52">
        <v>26</v>
      </c>
    </row>
    <row r="5" spans="1:3" x14ac:dyDescent="0.25">
      <c r="A5" s="1" t="s">
        <v>176</v>
      </c>
      <c r="B5" s="56">
        <v>16202580</v>
      </c>
      <c r="C5" s="52">
        <v>178</v>
      </c>
    </row>
    <row r="6" spans="1:3" x14ac:dyDescent="0.25">
      <c r="A6" s="1" t="s">
        <v>177</v>
      </c>
      <c r="B6" s="56">
        <v>12681415</v>
      </c>
      <c r="C6" s="52">
        <v>20</v>
      </c>
    </row>
    <row r="7" spans="1:3" x14ac:dyDescent="0.25">
      <c r="A7" s="1" t="s">
        <v>178</v>
      </c>
      <c r="B7" s="56">
        <v>12400935</v>
      </c>
      <c r="C7" s="52">
        <v>96</v>
      </c>
    </row>
    <row r="8" spans="1:3" x14ac:dyDescent="0.25">
      <c r="A8" s="5" t="s">
        <v>179</v>
      </c>
      <c r="B8" s="57">
        <v>12054553</v>
      </c>
      <c r="C8" s="53">
        <v>135</v>
      </c>
    </row>
    <row r="10" spans="1:3" x14ac:dyDescent="0.25">
      <c r="A10" t="s">
        <v>14</v>
      </c>
    </row>
    <row r="12" spans="1:3" x14ac:dyDescent="0.25">
      <c r="A12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2"/>
  <sheetViews>
    <sheetView workbookViewId="0">
      <selection activeCell="D14" sqref="D14"/>
    </sheetView>
  </sheetViews>
  <sheetFormatPr defaultColWidth="11.42578125" defaultRowHeight="15" x14ac:dyDescent="0.25"/>
  <cols>
    <col min="1" max="1" width="20.7109375" customWidth="1"/>
    <col min="2" max="2" width="68.7109375" customWidth="1"/>
    <col min="3" max="3" width="20.7109375" customWidth="1"/>
    <col min="4" max="4" width="18.7109375" customWidth="1"/>
  </cols>
  <sheetData>
    <row r="1" spans="1:4" x14ac:dyDescent="0.25">
      <c r="A1" t="s">
        <v>180</v>
      </c>
    </row>
    <row r="3" spans="1:4" x14ac:dyDescent="0.25">
      <c r="A3" s="3" t="s">
        <v>174</v>
      </c>
      <c r="B3" s="2" t="s">
        <v>159</v>
      </c>
      <c r="C3" s="2" t="s">
        <v>2</v>
      </c>
      <c r="D3" s="4" t="s">
        <v>3</v>
      </c>
    </row>
    <row r="4" spans="1:4" x14ac:dyDescent="0.25">
      <c r="A4" s="1" t="s">
        <v>175</v>
      </c>
      <c r="B4" t="s">
        <v>181</v>
      </c>
      <c r="C4" s="56">
        <v>26111483</v>
      </c>
      <c r="D4" s="54">
        <v>25</v>
      </c>
    </row>
    <row r="5" spans="1:4" x14ac:dyDescent="0.25">
      <c r="A5" s="1" t="s">
        <v>177</v>
      </c>
      <c r="B5" t="s">
        <v>182</v>
      </c>
      <c r="C5" s="56">
        <v>8780193</v>
      </c>
      <c r="D5" s="54">
        <v>15</v>
      </c>
    </row>
    <row r="6" spans="1:4" x14ac:dyDescent="0.25">
      <c r="A6" s="1" t="s">
        <v>178</v>
      </c>
      <c r="B6" t="s">
        <v>183</v>
      </c>
      <c r="C6" s="56">
        <v>6386528</v>
      </c>
      <c r="D6" s="54">
        <v>41</v>
      </c>
    </row>
    <row r="7" spans="1:4" x14ac:dyDescent="0.25">
      <c r="A7" s="1" t="s">
        <v>184</v>
      </c>
      <c r="B7" t="s">
        <v>185</v>
      </c>
      <c r="C7" s="56">
        <v>6135555</v>
      </c>
      <c r="D7" s="54">
        <v>18</v>
      </c>
    </row>
    <row r="8" spans="1:4" x14ac:dyDescent="0.25">
      <c r="A8" s="5" t="s">
        <v>186</v>
      </c>
      <c r="B8" s="7" t="s">
        <v>160</v>
      </c>
      <c r="C8" s="57">
        <v>5530201</v>
      </c>
      <c r="D8" s="55">
        <v>39</v>
      </c>
    </row>
    <row r="10" spans="1:4" x14ac:dyDescent="0.25">
      <c r="A10" t="s">
        <v>14</v>
      </c>
    </row>
    <row r="12" spans="1:4" x14ac:dyDescent="0.25">
      <c r="A12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workbookViewId="0">
      <selection activeCell="D13" sqref="D13"/>
    </sheetView>
  </sheetViews>
  <sheetFormatPr defaultColWidth="11.42578125" defaultRowHeight="15" x14ac:dyDescent="0.25"/>
  <cols>
    <col min="1" max="1" width="6.7109375" customWidth="1"/>
    <col min="2" max="2" width="15.7109375" customWidth="1"/>
    <col min="3" max="3" width="20.7109375" customWidth="1"/>
  </cols>
  <sheetData>
    <row r="1" spans="1:3" x14ac:dyDescent="0.25">
      <c r="A1" t="s">
        <v>15</v>
      </c>
    </row>
    <row r="3" spans="1:3" x14ac:dyDescent="0.25">
      <c r="A3" s="3" t="s">
        <v>1</v>
      </c>
      <c r="B3" s="2" t="s">
        <v>16</v>
      </c>
      <c r="C3" s="4" t="s">
        <v>2</v>
      </c>
    </row>
    <row r="4" spans="1:3" x14ac:dyDescent="0.25">
      <c r="A4" s="60">
        <v>2021</v>
      </c>
      <c r="B4" t="s">
        <v>17</v>
      </c>
      <c r="C4" s="58">
        <v>20504704</v>
      </c>
    </row>
    <row r="5" spans="1:3" x14ac:dyDescent="0.25">
      <c r="A5" s="60">
        <v>2021</v>
      </c>
      <c r="B5" t="s">
        <v>18</v>
      </c>
      <c r="C5" s="58">
        <v>128593505</v>
      </c>
    </row>
    <row r="6" spans="1:3" x14ac:dyDescent="0.25">
      <c r="A6" s="60">
        <v>2022</v>
      </c>
      <c r="B6" t="s">
        <v>17</v>
      </c>
      <c r="C6" s="58">
        <v>25787036</v>
      </c>
    </row>
    <row r="7" spans="1:3" x14ac:dyDescent="0.25">
      <c r="A7" s="60">
        <v>2022</v>
      </c>
      <c r="B7" t="s">
        <v>18</v>
      </c>
      <c r="C7" s="58">
        <v>175128759</v>
      </c>
    </row>
    <row r="8" spans="1:3" x14ac:dyDescent="0.25">
      <c r="A8" s="60">
        <v>2023</v>
      </c>
      <c r="B8" t="s">
        <v>17</v>
      </c>
      <c r="C8" s="58">
        <v>65300612</v>
      </c>
    </row>
    <row r="9" spans="1:3" x14ac:dyDescent="0.25">
      <c r="A9" s="60">
        <v>2023</v>
      </c>
      <c r="B9" t="s">
        <v>18</v>
      </c>
      <c r="C9" s="58">
        <v>182905374</v>
      </c>
    </row>
    <row r="10" spans="1:3" x14ac:dyDescent="0.25">
      <c r="A10" s="60">
        <v>2024</v>
      </c>
      <c r="B10" t="s">
        <v>17</v>
      </c>
      <c r="C10" s="58">
        <v>97096421</v>
      </c>
    </row>
    <row r="11" spans="1:3" x14ac:dyDescent="0.25">
      <c r="A11" s="61">
        <v>2024</v>
      </c>
      <c r="B11" s="7" t="s">
        <v>18</v>
      </c>
      <c r="C11" s="59">
        <v>217793778</v>
      </c>
    </row>
    <row r="13" spans="1:3" x14ac:dyDescent="0.25">
      <c r="A13" t="s">
        <v>14</v>
      </c>
    </row>
    <row r="15" spans="1:3" x14ac:dyDescent="0.25">
      <c r="A15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19</v>
      </c>
    </row>
    <row r="3" spans="1:3" x14ac:dyDescent="0.25">
      <c r="A3" s="3" t="s">
        <v>20</v>
      </c>
      <c r="B3" s="2" t="s">
        <v>16</v>
      </c>
      <c r="C3" s="4" t="s">
        <v>3</v>
      </c>
    </row>
    <row r="4" spans="1:3" x14ac:dyDescent="0.25">
      <c r="A4" s="1" t="s">
        <v>21</v>
      </c>
      <c r="B4" t="s">
        <v>22</v>
      </c>
      <c r="C4" s="8">
        <v>853</v>
      </c>
    </row>
    <row r="5" spans="1:3" x14ac:dyDescent="0.25">
      <c r="A5" s="1" t="s">
        <v>21</v>
      </c>
      <c r="B5" t="s">
        <v>23</v>
      </c>
      <c r="C5" s="8">
        <v>372</v>
      </c>
    </row>
    <row r="6" spans="1:3" x14ac:dyDescent="0.25">
      <c r="A6" s="1" t="s">
        <v>21</v>
      </c>
      <c r="B6" t="s">
        <v>24</v>
      </c>
      <c r="C6" s="8">
        <v>826</v>
      </c>
    </row>
    <row r="7" spans="1:3" x14ac:dyDescent="0.25">
      <c r="A7" s="1" t="s">
        <v>21</v>
      </c>
      <c r="B7" t="s">
        <v>25</v>
      </c>
      <c r="C7" s="8">
        <v>847</v>
      </c>
    </row>
    <row r="8" spans="1:3" x14ac:dyDescent="0.25">
      <c r="A8" s="1" t="s">
        <v>21</v>
      </c>
      <c r="B8" t="s">
        <v>26</v>
      </c>
      <c r="C8" s="8">
        <v>1612</v>
      </c>
    </row>
    <row r="9" spans="1:3" x14ac:dyDescent="0.25">
      <c r="A9" s="1" t="s">
        <v>27</v>
      </c>
      <c r="B9" t="s">
        <v>22</v>
      </c>
      <c r="C9" s="8">
        <v>736</v>
      </c>
    </row>
    <row r="10" spans="1:3" x14ac:dyDescent="0.25">
      <c r="A10" s="1" t="s">
        <v>27</v>
      </c>
      <c r="B10" t="s">
        <v>23</v>
      </c>
      <c r="C10" s="8">
        <v>476</v>
      </c>
    </row>
    <row r="11" spans="1:3" x14ac:dyDescent="0.25">
      <c r="A11" s="1" t="s">
        <v>27</v>
      </c>
      <c r="B11" t="s">
        <v>24</v>
      </c>
      <c r="C11" s="8">
        <v>1144</v>
      </c>
    </row>
    <row r="12" spans="1:3" x14ac:dyDescent="0.25">
      <c r="A12" s="1" t="s">
        <v>27</v>
      </c>
      <c r="B12" t="s">
        <v>25</v>
      </c>
      <c r="C12" s="8">
        <v>887</v>
      </c>
    </row>
    <row r="13" spans="1:3" x14ac:dyDescent="0.25">
      <c r="A13" s="5" t="s">
        <v>27</v>
      </c>
      <c r="B13" s="7" t="s">
        <v>26</v>
      </c>
      <c r="C13" s="9">
        <v>1568</v>
      </c>
    </row>
    <row r="15" spans="1:3" x14ac:dyDescent="0.25">
      <c r="A15" t="s">
        <v>14</v>
      </c>
    </row>
    <row r="17" spans="1:1" x14ac:dyDescent="0.25">
      <c r="A17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workbookViewId="0">
      <selection activeCell="F29" sqref="F29"/>
    </sheetView>
  </sheetViews>
  <sheetFormatPr defaultColWidth="11.42578125" defaultRowHeight="15" x14ac:dyDescent="0.25"/>
  <cols>
    <col min="1" max="1" width="30.7109375" customWidth="1"/>
    <col min="2" max="2" width="20.7109375" customWidth="1"/>
    <col min="3" max="3" width="18.7109375" customWidth="1"/>
    <col min="4" max="4" width="33.7109375" customWidth="1"/>
    <col min="5" max="5" width="34.7109375" customWidth="1"/>
  </cols>
  <sheetData>
    <row r="1" spans="1:5" x14ac:dyDescent="0.25">
      <c r="A1" t="s">
        <v>28</v>
      </c>
    </row>
    <row r="2" spans="1:5" ht="15.75" thickBot="1" x14ac:dyDescent="0.3"/>
    <row r="3" spans="1:5" x14ac:dyDescent="0.25">
      <c r="A3" s="3" t="s">
        <v>29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x14ac:dyDescent="0.25">
      <c r="A4" s="1" t="s">
        <v>30</v>
      </c>
      <c r="B4" s="56">
        <v>10011472</v>
      </c>
      <c r="C4" s="10">
        <v>145</v>
      </c>
      <c r="D4" s="62" t="s">
        <v>31</v>
      </c>
      <c r="E4" s="11">
        <v>0.18620689655172401</v>
      </c>
    </row>
    <row r="5" spans="1:5" x14ac:dyDescent="0.25">
      <c r="A5" s="1" t="s">
        <v>32</v>
      </c>
      <c r="B5" s="56">
        <v>6085076</v>
      </c>
      <c r="C5" s="10">
        <v>81</v>
      </c>
      <c r="D5" s="62" t="s">
        <v>33</v>
      </c>
      <c r="E5" s="11">
        <v>8.6419753086419707E-2</v>
      </c>
    </row>
    <row r="6" spans="1:5" x14ac:dyDescent="0.25">
      <c r="A6" s="1" t="s">
        <v>34</v>
      </c>
      <c r="B6" s="56">
        <v>6745920</v>
      </c>
      <c r="C6" s="10">
        <v>92</v>
      </c>
      <c r="D6" s="62" t="s">
        <v>35</v>
      </c>
      <c r="E6" s="11">
        <v>5.4347826086956499E-2</v>
      </c>
    </row>
    <row r="7" spans="1:5" x14ac:dyDescent="0.25">
      <c r="A7" s="1" t="s">
        <v>36</v>
      </c>
      <c r="B7" s="56">
        <v>806260</v>
      </c>
      <c r="C7" s="10">
        <v>14</v>
      </c>
      <c r="D7" s="62" t="s">
        <v>37</v>
      </c>
      <c r="E7" s="11">
        <v>0</v>
      </c>
    </row>
    <row r="8" spans="1:5" x14ac:dyDescent="0.25">
      <c r="A8" s="1" t="s">
        <v>38</v>
      </c>
      <c r="B8" s="56">
        <v>7937306</v>
      </c>
      <c r="C8" s="10">
        <v>163</v>
      </c>
      <c r="D8" s="62" t="s">
        <v>39</v>
      </c>
      <c r="E8" s="11">
        <v>8.5889570552147201E-2</v>
      </c>
    </row>
    <row r="9" spans="1:5" x14ac:dyDescent="0.25">
      <c r="A9" s="1" t="s">
        <v>40</v>
      </c>
      <c r="B9" s="56">
        <v>21057154</v>
      </c>
      <c r="C9" s="10">
        <v>210</v>
      </c>
      <c r="D9" s="62" t="s">
        <v>41</v>
      </c>
      <c r="E9" s="11">
        <v>0.21904761904761899</v>
      </c>
    </row>
    <row r="10" spans="1:5" x14ac:dyDescent="0.25">
      <c r="A10" s="1" t="s">
        <v>42</v>
      </c>
      <c r="B10" s="56">
        <v>42496758</v>
      </c>
      <c r="C10" s="10">
        <v>565</v>
      </c>
      <c r="D10" s="62" t="s">
        <v>43</v>
      </c>
      <c r="E10" s="11">
        <v>0.19115044247787599</v>
      </c>
    </row>
    <row r="11" spans="1:5" x14ac:dyDescent="0.25">
      <c r="A11" s="1" t="s">
        <v>44</v>
      </c>
      <c r="B11" s="56">
        <v>1890927</v>
      </c>
      <c r="C11" s="10">
        <v>17</v>
      </c>
      <c r="D11" s="62" t="s">
        <v>37</v>
      </c>
      <c r="E11" s="11">
        <v>0</v>
      </c>
    </row>
    <row r="12" spans="1:5" x14ac:dyDescent="0.25">
      <c r="A12" s="1" t="s">
        <v>45</v>
      </c>
      <c r="B12" s="56">
        <v>5385809</v>
      </c>
      <c r="C12" s="10">
        <v>69</v>
      </c>
      <c r="D12" s="62" t="s">
        <v>33</v>
      </c>
      <c r="E12" s="11">
        <v>0.101449275362319</v>
      </c>
    </row>
    <row r="13" spans="1:5" x14ac:dyDescent="0.25">
      <c r="A13" s="1" t="s">
        <v>46</v>
      </c>
      <c r="B13" s="56">
        <v>2638335</v>
      </c>
      <c r="C13" s="10">
        <v>61</v>
      </c>
      <c r="D13" s="62" t="s">
        <v>35</v>
      </c>
      <c r="E13" s="11">
        <v>8.1967213114754106E-2</v>
      </c>
    </row>
    <row r="14" spans="1:5" x14ac:dyDescent="0.25">
      <c r="A14" s="1" t="s">
        <v>47</v>
      </c>
      <c r="B14" s="56">
        <v>11612069</v>
      </c>
      <c r="C14" s="10">
        <v>179</v>
      </c>
      <c r="D14" s="62" t="s">
        <v>48</v>
      </c>
      <c r="E14" s="11">
        <v>5.5865921787709501E-2</v>
      </c>
    </row>
    <row r="15" spans="1:5" x14ac:dyDescent="0.25">
      <c r="A15" s="1" t="s">
        <v>49</v>
      </c>
      <c r="B15" s="56">
        <v>16386322</v>
      </c>
      <c r="C15" s="10">
        <v>242</v>
      </c>
      <c r="D15" s="62" t="s">
        <v>50</v>
      </c>
      <c r="E15" s="11">
        <v>5.3719008264462798E-2</v>
      </c>
    </row>
    <row r="16" spans="1:5" x14ac:dyDescent="0.25">
      <c r="A16" s="1" t="s">
        <v>51</v>
      </c>
      <c r="B16" s="56">
        <v>1001346</v>
      </c>
      <c r="C16" s="10">
        <v>22</v>
      </c>
      <c r="D16" s="62" t="s">
        <v>37</v>
      </c>
      <c r="E16" s="11">
        <v>0</v>
      </c>
    </row>
    <row r="17" spans="1:5" x14ac:dyDescent="0.25">
      <c r="A17" s="1" t="s">
        <v>52</v>
      </c>
      <c r="B17" s="56">
        <v>1736684</v>
      </c>
      <c r="C17" s="10">
        <v>29</v>
      </c>
      <c r="D17" s="62" t="s">
        <v>53</v>
      </c>
      <c r="E17" s="11">
        <v>0.10344827586206901</v>
      </c>
    </row>
    <row r="18" spans="1:5" x14ac:dyDescent="0.25">
      <c r="A18" s="1" t="s">
        <v>54</v>
      </c>
      <c r="B18" s="56">
        <v>8758544</v>
      </c>
      <c r="C18" s="10">
        <v>125</v>
      </c>
      <c r="D18" s="62" t="s">
        <v>55</v>
      </c>
      <c r="E18" s="11">
        <v>8.7999999999999995E-2</v>
      </c>
    </row>
    <row r="19" spans="1:5" x14ac:dyDescent="0.25">
      <c r="A19" s="1" t="s">
        <v>56</v>
      </c>
      <c r="B19" s="56">
        <v>4548225</v>
      </c>
      <c r="C19" s="42">
        <v>70</v>
      </c>
      <c r="D19" s="62" t="s">
        <v>57</v>
      </c>
      <c r="E19" s="23">
        <v>0.128571428571429</v>
      </c>
    </row>
    <row r="20" spans="1:5" ht="15.75" thickBot="1" x14ac:dyDescent="0.3">
      <c r="A20" s="5" t="s">
        <v>189</v>
      </c>
      <c r="B20" s="57">
        <v>149098209</v>
      </c>
      <c r="C20" s="12">
        <v>2075</v>
      </c>
      <c r="D20" s="63" t="s">
        <v>190</v>
      </c>
      <c r="E20" s="13">
        <v>0.124819277108434</v>
      </c>
    </row>
    <row r="22" spans="1:5" x14ac:dyDescent="0.25">
      <c r="A22" t="s">
        <v>14</v>
      </c>
    </row>
    <row r="24" spans="1:5" x14ac:dyDescent="0.25">
      <c r="A24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workbookViewId="0">
      <selection activeCell="B38" sqref="B38"/>
    </sheetView>
  </sheetViews>
  <sheetFormatPr defaultColWidth="11.42578125" defaultRowHeight="15" x14ac:dyDescent="0.25"/>
  <cols>
    <col min="1" max="1" width="30.7109375" customWidth="1"/>
    <col min="2" max="2" width="20.7109375" customWidth="1"/>
    <col min="3" max="3" width="18.7109375" customWidth="1"/>
    <col min="4" max="4" width="33.7109375" customWidth="1"/>
    <col min="5" max="5" width="34.7109375" customWidth="1"/>
  </cols>
  <sheetData>
    <row r="1" spans="1:5" x14ac:dyDescent="0.25">
      <c r="A1" t="s">
        <v>58</v>
      </c>
    </row>
    <row r="2" spans="1:5" ht="15.75" thickBot="1" x14ac:dyDescent="0.3"/>
    <row r="3" spans="1:5" x14ac:dyDescent="0.25">
      <c r="A3" s="3" t="s">
        <v>29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x14ac:dyDescent="0.25">
      <c r="A4" s="1" t="s">
        <v>30</v>
      </c>
      <c r="B4" s="56">
        <v>14179915</v>
      </c>
      <c r="C4" s="14">
        <v>216</v>
      </c>
      <c r="D4" s="62" t="s">
        <v>59</v>
      </c>
      <c r="E4" s="15">
        <v>0.17592592592592601</v>
      </c>
    </row>
    <row r="5" spans="1:5" x14ac:dyDescent="0.25">
      <c r="A5" s="1" t="s">
        <v>32</v>
      </c>
      <c r="B5" s="56">
        <v>7099550</v>
      </c>
      <c r="C5" s="14">
        <v>106</v>
      </c>
      <c r="D5" s="62" t="s">
        <v>60</v>
      </c>
      <c r="E5" s="15">
        <v>0.14150943396226401</v>
      </c>
    </row>
    <row r="6" spans="1:5" x14ac:dyDescent="0.25">
      <c r="A6" s="1" t="s">
        <v>34</v>
      </c>
      <c r="B6" s="56">
        <v>9495971</v>
      </c>
      <c r="C6" s="14">
        <v>143</v>
      </c>
      <c r="D6" s="62" t="s">
        <v>35</v>
      </c>
      <c r="E6" s="15">
        <v>3.4965034965035002E-2</v>
      </c>
    </row>
    <row r="7" spans="1:5" x14ac:dyDescent="0.25">
      <c r="A7" s="1" t="s">
        <v>36</v>
      </c>
      <c r="B7" s="56">
        <v>2267884</v>
      </c>
      <c r="C7" s="14">
        <v>54</v>
      </c>
      <c r="D7" s="62" t="s">
        <v>37</v>
      </c>
      <c r="E7" s="15">
        <v>0</v>
      </c>
    </row>
    <row r="8" spans="1:5" x14ac:dyDescent="0.25">
      <c r="A8" s="1" t="s">
        <v>38</v>
      </c>
      <c r="B8" s="56">
        <v>13854672</v>
      </c>
      <c r="C8" s="14">
        <v>274</v>
      </c>
      <c r="D8" s="62" t="s">
        <v>61</v>
      </c>
      <c r="E8" s="15">
        <v>0.160583941605839</v>
      </c>
    </row>
    <row r="9" spans="1:5" x14ac:dyDescent="0.25">
      <c r="A9" s="1" t="s">
        <v>40</v>
      </c>
      <c r="B9" s="56">
        <v>31877471</v>
      </c>
      <c r="C9" s="14">
        <v>333</v>
      </c>
      <c r="D9" s="62" t="s">
        <v>62</v>
      </c>
      <c r="E9" s="15">
        <v>0.156156156156156</v>
      </c>
    </row>
    <row r="10" spans="1:5" x14ac:dyDescent="0.25">
      <c r="A10" s="1" t="s">
        <v>42</v>
      </c>
      <c r="B10" s="56">
        <v>49826204</v>
      </c>
      <c r="C10" s="14">
        <v>721</v>
      </c>
      <c r="D10" s="62" t="s">
        <v>63</v>
      </c>
      <c r="E10" s="15">
        <v>0.22052704576976401</v>
      </c>
    </row>
    <row r="11" spans="1:5" x14ac:dyDescent="0.25">
      <c r="A11" s="1" t="s">
        <v>44</v>
      </c>
      <c r="B11" s="56">
        <v>1435384</v>
      </c>
      <c r="C11" s="14">
        <v>17</v>
      </c>
      <c r="D11" s="62" t="s">
        <v>37</v>
      </c>
      <c r="E11" s="15">
        <v>0</v>
      </c>
    </row>
    <row r="12" spans="1:5" x14ac:dyDescent="0.25">
      <c r="A12" s="1" t="s">
        <v>45</v>
      </c>
      <c r="B12" s="56">
        <v>8191219</v>
      </c>
      <c r="C12" s="14">
        <v>99</v>
      </c>
      <c r="D12" s="62" t="s">
        <v>33</v>
      </c>
      <c r="E12" s="15">
        <v>7.0707070707070704E-2</v>
      </c>
    </row>
    <row r="13" spans="1:5" x14ac:dyDescent="0.25">
      <c r="A13" s="1" t="s">
        <v>46</v>
      </c>
      <c r="B13" s="56">
        <v>4318260</v>
      </c>
      <c r="C13" s="14">
        <v>89</v>
      </c>
      <c r="D13" s="62" t="s">
        <v>64</v>
      </c>
      <c r="E13" s="15">
        <v>0.19101123595505601</v>
      </c>
    </row>
    <row r="14" spans="1:5" x14ac:dyDescent="0.25">
      <c r="A14" s="1" t="s">
        <v>47</v>
      </c>
      <c r="B14" s="56">
        <v>20123591</v>
      </c>
      <c r="C14" s="14">
        <v>320</v>
      </c>
      <c r="D14" s="62" t="s">
        <v>50</v>
      </c>
      <c r="E14" s="15">
        <v>4.0625000000000001E-2</v>
      </c>
    </row>
    <row r="15" spans="1:5" x14ac:dyDescent="0.25">
      <c r="A15" s="1" t="s">
        <v>49</v>
      </c>
      <c r="B15" s="56">
        <v>17179096</v>
      </c>
      <c r="C15" s="14">
        <v>319</v>
      </c>
      <c r="D15" s="62" t="s">
        <v>65</v>
      </c>
      <c r="E15" s="15">
        <v>6.5830721003134807E-2</v>
      </c>
    </row>
    <row r="16" spans="1:5" x14ac:dyDescent="0.25">
      <c r="A16" s="1" t="s">
        <v>51</v>
      </c>
      <c r="B16" s="56">
        <v>2480466</v>
      </c>
      <c r="C16" s="14">
        <v>54</v>
      </c>
      <c r="D16" s="62" t="s">
        <v>53</v>
      </c>
      <c r="E16" s="15">
        <v>1.85185185185185E-2</v>
      </c>
    </row>
    <row r="17" spans="1:5" x14ac:dyDescent="0.25">
      <c r="A17" s="1" t="s">
        <v>52</v>
      </c>
      <c r="B17" s="56">
        <v>2407788</v>
      </c>
      <c r="C17" s="14">
        <v>40</v>
      </c>
      <c r="D17" s="62" t="s">
        <v>53</v>
      </c>
      <c r="E17" s="15">
        <v>2.5000000000000001E-2</v>
      </c>
    </row>
    <row r="18" spans="1:5" x14ac:dyDescent="0.25">
      <c r="A18" s="1" t="s">
        <v>54</v>
      </c>
      <c r="B18" s="56">
        <v>10308619</v>
      </c>
      <c r="C18" s="14">
        <v>166</v>
      </c>
      <c r="D18" s="62" t="s">
        <v>66</v>
      </c>
      <c r="E18" s="15">
        <v>0.114457831325301</v>
      </c>
    </row>
    <row r="19" spans="1:5" x14ac:dyDescent="0.25">
      <c r="A19" s="1" t="s">
        <v>56</v>
      </c>
      <c r="B19" s="56">
        <v>5869705</v>
      </c>
      <c r="C19" s="42">
        <v>80</v>
      </c>
      <c r="D19" s="62" t="s">
        <v>33</v>
      </c>
      <c r="E19" s="23">
        <v>8.7499999999999994E-2</v>
      </c>
    </row>
    <row r="20" spans="1:5" ht="15.75" thickBot="1" x14ac:dyDescent="0.3">
      <c r="A20" s="5" t="s">
        <v>189</v>
      </c>
      <c r="B20" s="57">
        <v>200915795</v>
      </c>
      <c r="C20" s="16">
        <v>3016</v>
      </c>
      <c r="D20" s="63" t="s">
        <v>191</v>
      </c>
      <c r="E20" s="17">
        <v>0.129973474801061</v>
      </c>
    </row>
    <row r="22" spans="1:5" x14ac:dyDescent="0.25">
      <c r="A22" t="s">
        <v>14</v>
      </c>
    </row>
    <row r="24" spans="1:5" x14ac:dyDescent="0.25">
      <c r="A24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workbookViewId="0">
      <selection activeCell="B32" sqref="B32"/>
    </sheetView>
  </sheetViews>
  <sheetFormatPr defaultColWidth="11.42578125" defaultRowHeight="15" x14ac:dyDescent="0.25"/>
  <cols>
    <col min="1" max="1" width="30.7109375" customWidth="1"/>
    <col min="2" max="2" width="20.7109375" customWidth="1"/>
    <col min="3" max="3" width="18.7109375" customWidth="1"/>
    <col min="4" max="4" width="33.7109375" customWidth="1"/>
    <col min="5" max="5" width="34.7109375" customWidth="1"/>
  </cols>
  <sheetData>
    <row r="1" spans="1:5" x14ac:dyDescent="0.25">
      <c r="A1" t="s">
        <v>67</v>
      </c>
    </row>
    <row r="2" spans="1:5" ht="15.75" thickBot="1" x14ac:dyDescent="0.3"/>
    <row r="3" spans="1:5" x14ac:dyDescent="0.25">
      <c r="A3" s="3" t="s">
        <v>29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x14ac:dyDescent="0.25">
      <c r="A4" s="1" t="s">
        <v>30</v>
      </c>
      <c r="B4" s="56">
        <v>16723467</v>
      </c>
      <c r="C4" s="18">
        <v>232</v>
      </c>
      <c r="D4" s="62" t="s">
        <v>68</v>
      </c>
      <c r="E4" s="19">
        <v>0.31465517241379298</v>
      </c>
    </row>
    <row r="5" spans="1:5" x14ac:dyDescent="0.25">
      <c r="A5" s="1" t="s">
        <v>32</v>
      </c>
      <c r="B5" s="56">
        <v>9898408</v>
      </c>
      <c r="C5" s="18">
        <v>114</v>
      </c>
      <c r="D5" s="62" t="s">
        <v>69</v>
      </c>
      <c r="E5" s="19">
        <v>0.34210526315789502</v>
      </c>
    </row>
    <row r="6" spans="1:5" x14ac:dyDescent="0.25">
      <c r="A6" s="1" t="s">
        <v>34</v>
      </c>
      <c r="B6" s="56">
        <v>15623431</v>
      </c>
      <c r="C6" s="18">
        <v>199</v>
      </c>
      <c r="D6" s="62" t="s">
        <v>48</v>
      </c>
      <c r="E6" s="19">
        <v>5.0251256281407003E-2</v>
      </c>
    </row>
    <row r="7" spans="1:5" x14ac:dyDescent="0.25">
      <c r="A7" s="1" t="s">
        <v>36</v>
      </c>
      <c r="B7" s="56">
        <v>2664544</v>
      </c>
      <c r="C7" s="18">
        <v>62</v>
      </c>
      <c r="D7" s="62" t="s">
        <v>53</v>
      </c>
      <c r="E7" s="19">
        <v>1.6129032258064498E-2</v>
      </c>
    </row>
    <row r="8" spans="1:5" x14ac:dyDescent="0.25">
      <c r="A8" s="1" t="s">
        <v>38</v>
      </c>
      <c r="B8" s="56">
        <v>14349021</v>
      </c>
      <c r="C8" s="18">
        <v>296</v>
      </c>
      <c r="D8" s="62" t="s">
        <v>70</v>
      </c>
      <c r="E8" s="19">
        <v>0.17229729729729701</v>
      </c>
    </row>
    <row r="9" spans="1:5" x14ac:dyDescent="0.25">
      <c r="A9" s="1" t="s">
        <v>40</v>
      </c>
      <c r="B9" s="56">
        <v>27689304</v>
      </c>
      <c r="C9" s="18">
        <v>280</v>
      </c>
      <c r="D9" s="62" t="s">
        <v>71</v>
      </c>
      <c r="E9" s="19">
        <v>0.253571428571429</v>
      </c>
    </row>
    <row r="10" spans="1:5" x14ac:dyDescent="0.25">
      <c r="A10" s="1" t="s">
        <v>42</v>
      </c>
      <c r="B10" s="56">
        <v>54318323</v>
      </c>
      <c r="C10" s="18">
        <v>869</v>
      </c>
      <c r="D10" s="62" t="s">
        <v>72</v>
      </c>
      <c r="E10" s="19">
        <v>0.30955120828538601</v>
      </c>
    </row>
    <row r="11" spans="1:5" x14ac:dyDescent="0.25">
      <c r="A11" s="1" t="s">
        <v>44</v>
      </c>
      <c r="B11" s="56">
        <v>746146</v>
      </c>
      <c r="C11" s="18">
        <v>11</v>
      </c>
      <c r="D11" s="62" t="s">
        <v>37</v>
      </c>
      <c r="E11" s="19">
        <v>0</v>
      </c>
    </row>
    <row r="12" spans="1:5" x14ac:dyDescent="0.25">
      <c r="A12" s="1" t="s">
        <v>45</v>
      </c>
      <c r="B12" s="56">
        <v>10480900</v>
      </c>
      <c r="C12" s="18">
        <v>137</v>
      </c>
      <c r="D12" s="62" t="s">
        <v>73</v>
      </c>
      <c r="E12" s="19">
        <v>0.26277372262773702</v>
      </c>
    </row>
    <row r="13" spans="1:5" x14ac:dyDescent="0.25">
      <c r="A13" s="1" t="s">
        <v>46</v>
      </c>
      <c r="B13" s="56">
        <v>6681290</v>
      </c>
      <c r="C13" s="18">
        <v>92</v>
      </c>
      <c r="D13" s="62" t="s">
        <v>39</v>
      </c>
      <c r="E13" s="19">
        <v>0.15217391304347799</v>
      </c>
    </row>
    <row r="14" spans="1:5" x14ac:dyDescent="0.25">
      <c r="A14" s="1" t="s">
        <v>47</v>
      </c>
      <c r="B14" s="56">
        <v>24422297</v>
      </c>
      <c r="C14" s="18">
        <v>383</v>
      </c>
      <c r="D14" s="62" t="s">
        <v>74</v>
      </c>
      <c r="E14" s="19">
        <v>9.1383812010443904E-2</v>
      </c>
    </row>
    <row r="15" spans="1:5" x14ac:dyDescent="0.25">
      <c r="A15" s="1" t="s">
        <v>49</v>
      </c>
      <c r="B15" s="56">
        <v>28746438</v>
      </c>
      <c r="C15" s="18">
        <v>464</v>
      </c>
      <c r="D15" s="62" t="s">
        <v>61</v>
      </c>
      <c r="E15" s="19">
        <v>9.4827586206896505E-2</v>
      </c>
    </row>
    <row r="16" spans="1:5" x14ac:dyDescent="0.25">
      <c r="A16" s="1" t="s">
        <v>51</v>
      </c>
      <c r="B16" s="56">
        <v>5351702</v>
      </c>
      <c r="C16" s="18">
        <v>95</v>
      </c>
      <c r="D16" s="62" t="s">
        <v>53</v>
      </c>
      <c r="E16" s="19">
        <v>4.2105263157894701E-2</v>
      </c>
    </row>
    <row r="17" spans="1:5" x14ac:dyDescent="0.25">
      <c r="A17" s="1" t="s">
        <v>52</v>
      </c>
      <c r="B17" s="56">
        <v>3654782</v>
      </c>
      <c r="C17" s="18">
        <v>42</v>
      </c>
      <c r="D17" s="62" t="s">
        <v>33</v>
      </c>
      <c r="E17" s="19">
        <v>0.16666666666666699</v>
      </c>
    </row>
    <row r="18" spans="1:5" x14ac:dyDescent="0.25">
      <c r="A18" s="1" t="s">
        <v>54</v>
      </c>
      <c r="B18" s="56">
        <v>18394874</v>
      </c>
      <c r="C18" s="18">
        <v>267</v>
      </c>
      <c r="D18" s="62" t="s">
        <v>75</v>
      </c>
      <c r="E18" s="19">
        <v>0.16104868913857701</v>
      </c>
    </row>
    <row r="19" spans="1:5" x14ac:dyDescent="0.25">
      <c r="A19" s="1" t="s">
        <v>56</v>
      </c>
      <c r="B19" s="56">
        <v>8461059</v>
      </c>
      <c r="C19" s="42">
        <v>118</v>
      </c>
      <c r="D19" s="62" t="s">
        <v>33</v>
      </c>
      <c r="E19" s="23">
        <v>5.93220338983051E-2</v>
      </c>
    </row>
    <row r="20" spans="1:5" ht="15.75" thickBot="1" x14ac:dyDescent="0.3">
      <c r="A20" s="5" t="s">
        <v>189</v>
      </c>
      <c r="B20" s="57">
        <v>248205986</v>
      </c>
      <c r="C20" s="20">
        <v>3648</v>
      </c>
      <c r="D20" s="63" t="s">
        <v>192</v>
      </c>
      <c r="E20" s="21">
        <v>0.19024122807017499</v>
      </c>
    </row>
    <row r="22" spans="1:5" x14ac:dyDescent="0.25">
      <c r="A22" t="s">
        <v>14</v>
      </c>
    </row>
    <row r="24" spans="1:5" x14ac:dyDescent="0.25">
      <c r="A24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4"/>
  <sheetViews>
    <sheetView workbookViewId="0">
      <selection activeCell="E30" sqref="E30"/>
    </sheetView>
  </sheetViews>
  <sheetFormatPr defaultColWidth="11.42578125" defaultRowHeight="15" x14ac:dyDescent="0.25"/>
  <cols>
    <col min="1" max="1" width="30.7109375" customWidth="1"/>
    <col min="2" max="2" width="20.7109375" customWidth="1"/>
    <col min="3" max="3" width="18.7109375" customWidth="1"/>
    <col min="4" max="4" width="33.7109375" customWidth="1"/>
    <col min="5" max="5" width="34.7109375" customWidth="1"/>
  </cols>
  <sheetData>
    <row r="1" spans="1:5" x14ac:dyDescent="0.25">
      <c r="A1" t="s">
        <v>76</v>
      </c>
    </row>
    <row r="2" spans="1:5" ht="15.75" thickBot="1" x14ac:dyDescent="0.3"/>
    <row r="3" spans="1:5" x14ac:dyDescent="0.25">
      <c r="A3" s="3" t="s">
        <v>29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x14ac:dyDescent="0.25">
      <c r="A4" s="1" t="s">
        <v>30</v>
      </c>
      <c r="B4" s="56">
        <v>24264412</v>
      </c>
      <c r="C4" s="22">
        <v>278</v>
      </c>
      <c r="D4" s="62" t="s">
        <v>77</v>
      </c>
      <c r="E4" s="23">
        <v>0.33453237410071901</v>
      </c>
    </row>
    <row r="5" spans="1:5" x14ac:dyDescent="0.25">
      <c r="A5" s="1" t="s">
        <v>32</v>
      </c>
      <c r="B5" s="56">
        <v>14264514</v>
      </c>
      <c r="C5" s="22">
        <v>186</v>
      </c>
      <c r="D5" s="62" t="s">
        <v>62</v>
      </c>
      <c r="E5" s="23">
        <v>0.27956989247311798</v>
      </c>
    </row>
    <row r="6" spans="1:5" x14ac:dyDescent="0.25">
      <c r="A6" s="1" t="s">
        <v>34</v>
      </c>
      <c r="B6" s="56">
        <v>18008225</v>
      </c>
      <c r="C6" s="22">
        <v>230</v>
      </c>
      <c r="D6" s="62" t="s">
        <v>78</v>
      </c>
      <c r="E6" s="23">
        <v>7.8260869565217397E-2</v>
      </c>
    </row>
    <row r="7" spans="1:5" x14ac:dyDescent="0.25">
      <c r="A7" s="1" t="s">
        <v>36</v>
      </c>
      <c r="B7" s="56">
        <v>2505673</v>
      </c>
      <c r="C7" s="22">
        <v>60</v>
      </c>
      <c r="D7" s="62" t="s">
        <v>53</v>
      </c>
      <c r="E7" s="23">
        <v>1.6666666666666701E-2</v>
      </c>
    </row>
    <row r="8" spans="1:5" x14ac:dyDescent="0.25">
      <c r="A8" s="1" t="s">
        <v>38</v>
      </c>
      <c r="B8" s="56">
        <v>24603390</v>
      </c>
      <c r="C8" s="22">
        <v>390</v>
      </c>
      <c r="D8" s="62" t="s">
        <v>79</v>
      </c>
      <c r="E8" s="23">
        <v>0.17179487179487199</v>
      </c>
    </row>
    <row r="9" spans="1:5" x14ac:dyDescent="0.25">
      <c r="A9" s="1" t="s">
        <v>40</v>
      </c>
      <c r="B9" s="56">
        <v>32336157</v>
      </c>
      <c r="C9" s="22">
        <v>365</v>
      </c>
      <c r="D9" s="62" t="s">
        <v>80</v>
      </c>
      <c r="E9" s="23">
        <v>0.26575342465753399</v>
      </c>
    </row>
    <row r="10" spans="1:5" x14ac:dyDescent="0.25">
      <c r="A10" s="1" t="s">
        <v>42</v>
      </c>
      <c r="B10" s="56">
        <v>67286930</v>
      </c>
      <c r="C10" s="22">
        <v>1124</v>
      </c>
      <c r="D10" s="62" t="s">
        <v>81</v>
      </c>
      <c r="E10" s="23">
        <v>0.33540925266903898</v>
      </c>
    </row>
    <row r="11" spans="1:5" x14ac:dyDescent="0.25">
      <c r="A11" s="1" t="s">
        <v>44</v>
      </c>
      <c r="B11" s="56">
        <v>1106301</v>
      </c>
      <c r="C11" s="22">
        <v>16</v>
      </c>
      <c r="D11" s="62" t="s">
        <v>37</v>
      </c>
      <c r="E11" s="23">
        <v>0</v>
      </c>
    </row>
    <row r="12" spans="1:5" x14ac:dyDescent="0.25">
      <c r="A12" s="1" t="s">
        <v>45</v>
      </c>
      <c r="B12" s="56">
        <v>12107044</v>
      </c>
      <c r="C12" s="22">
        <v>153</v>
      </c>
      <c r="D12" s="62" t="s">
        <v>82</v>
      </c>
      <c r="E12" s="23">
        <v>0.26797385620914999</v>
      </c>
    </row>
    <row r="13" spans="1:5" x14ac:dyDescent="0.25">
      <c r="A13" s="1" t="s">
        <v>46</v>
      </c>
      <c r="B13" s="56">
        <v>5861823</v>
      </c>
      <c r="C13" s="22">
        <v>121</v>
      </c>
      <c r="D13" s="62" t="s">
        <v>83</v>
      </c>
      <c r="E13" s="23">
        <v>0.19008264462809901</v>
      </c>
    </row>
    <row r="14" spans="1:5" x14ac:dyDescent="0.25">
      <c r="A14" s="1" t="s">
        <v>47</v>
      </c>
      <c r="B14" s="56">
        <v>36298621</v>
      </c>
      <c r="C14" s="22">
        <v>469</v>
      </c>
      <c r="D14" s="62" t="s">
        <v>84</v>
      </c>
      <c r="E14" s="23">
        <v>0.17910447761194001</v>
      </c>
    </row>
    <row r="15" spans="1:5" x14ac:dyDescent="0.25">
      <c r="A15" s="1" t="s">
        <v>49</v>
      </c>
      <c r="B15" s="56">
        <v>32465302</v>
      </c>
      <c r="C15" s="22">
        <v>589</v>
      </c>
      <c r="D15" s="62" t="s">
        <v>85</v>
      </c>
      <c r="E15" s="23">
        <v>0.12903225806451599</v>
      </c>
    </row>
    <row r="16" spans="1:5" x14ac:dyDescent="0.25">
      <c r="A16" s="1" t="s">
        <v>51</v>
      </c>
      <c r="B16" s="56">
        <v>6093472</v>
      </c>
      <c r="C16" s="22">
        <v>92</v>
      </c>
      <c r="D16" s="62" t="s">
        <v>53</v>
      </c>
      <c r="E16" s="23">
        <v>3.2608695652173898E-2</v>
      </c>
    </row>
    <row r="17" spans="1:5" x14ac:dyDescent="0.25">
      <c r="A17" s="1" t="s">
        <v>52</v>
      </c>
      <c r="B17" s="56">
        <v>3384258</v>
      </c>
      <c r="C17" s="22">
        <v>38</v>
      </c>
      <c r="D17" s="62" t="s">
        <v>57</v>
      </c>
      <c r="E17" s="23">
        <v>0.23684210526315799</v>
      </c>
    </row>
    <row r="18" spans="1:5" x14ac:dyDescent="0.25">
      <c r="A18" s="1" t="s">
        <v>54</v>
      </c>
      <c r="B18" s="56">
        <v>26552102</v>
      </c>
      <c r="C18" s="22">
        <v>356</v>
      </c>
      <c r="D18" s="62" t="s">
        <v>86</v>
      </c>
      <c r="E18" s="23">
        <v>0.176966292134831</v>
      </c>
    </row>
    <row r="19" spans="1:5" x14ac:dyDescent="0.25">
      <c r="A19" s="1" t="s">
        <v>56</v>
      </c>
      <c r="B19" s="56">
        <v>7751976</v>
      </c>
      <c r="C19" s="42">
        <v>106</v>
      </c>
      <c r="D19" s="62" t="s">
        <v>60</v>
      </c>
      <c r="E19" s="23">
        <v>0.14150943396226401</v>
      </c>
    </row>
    <row r="20" spans="1:5" ht="15.75" thickBot="1" x14ac:dyDescent="0.3">
      <c r="A20" s="5" t="s">
        <v>189</v>
      </c>
      <c r="B20" s="57">
        <v>314890200</v>
      </c>
      <c r="C20" s="24">
        <v>4542</v>
      </c>
      <c r="D20" s="63" t="s">
        <v>193</v>
      </c>
      <c r="E20" s="25">
        <v>0.219066490532805</v>
      </c>
    </row>
    <row r="22" spans="1:5" x14ac:dyDescent="0.25">
      <c r="A22" t="s">
        <v>14</v>
      </c>
    </row>
    <row r="24" spans="1:5" x14ac:dyDescent="0.25">
      <c r="A24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3"/>
  <sheetViews>
    <sheetView workbookViewId="0">
      <selection activeCell="F26" sqref="F26"/>
    </sheetView>
  </sheetViews>
  <sheetFormatPr defaultColWidth="11.42578125" defaultRowHeight="15" x14ac:dyDescent="0.25"/>
  <cols>
    <col min="1" max="1" width="6.7109375" customWidth="1"/>
    <col min="2" max="2" width="30.7109375" customWidth="1"/>
    <col min="3" max="3" width="20.7109375" customWidth="1"/>
    <col min="4" max="4" width="17.7109375" customWidth="1"/>
  </cols>
  <sheetData>
    <row r="1" spans="1:4" x14ac:dyDescent="0.25">
      <c r="A1" t="s">
        <v>87</v>
      </c>
    </row>
    <row r="3" spans="1:4" x14ac:dyDescent="0.25">
      <c r="A3" s="3" t="s">
        <v>1</v>
      </c>
      <c r="B3" s="2" t="s">
        <v>29</v>
      </c>
      <c r="C3" s="2" t="s">
        <v>2</v>
      </c>
      <c r="D3" s="4" t="s">
        <v>88</v>
      </c>
    </row>
    <row r="4" spans="1:4" x14ac:dyDescent="0.25">
      <c r="A4" s="60">
        <v>2021</v>
      </c>
      <c r="B4" t="s">
        <v>30</v>
      </c>
      <c r="C4" s="56">
        <v>10011472</v>
      </c>
      <c r="D4" s="26">
        <v>2880432</v>
      </c>
    </row>
    <row r="5" spans="1:4" x14ac:dyDescent="0.25">
      <c r="A5" s="60">
        <v>2021</v>
      </c>
      <c r="B5" t="s">
        <v>32</v>
      </c>
      <c r="C5" s="56">
        <v>6085076</v>
      </c>
      <c r="D5" s="26">
        <v>2047900</v>
      </c>
    </row>
    <row r="6" spans="1:4" x14ac:dyDescent="0.25">
      <c r="A6" s="60">
        <v>2021</v>
      </c>
      <c r="B6" t="s">
        <v>34</v>
      </c>
      <c r="C6" s="56">
        <v>6745920</v>
      </c>
      <c r="D6" s="26">
        <v>2076382</v>
      </c>
    </row>
    <row r="7" spans="1:4" x14ac:dyDescent="0.25">
      <c r="A7" s="60">
        <v>2021</v>
      </c>
      <c r="B7" t="s">
        <v>36</v>
      </c>
      <c r="C7" s="56">
        <v>806260</v>
      </c>
      <c r="D7" s="26">
        <v>999205</v>
      </c>
    </row>
    <row r="8" spans="1:4" x14ac:dyDescent="0.25">
      <c r="A8" s="60">
        <v>2021</v>
      </c>
      <c r="B8" t="s">
        <v>38</v>
      </c>
      <c r="C8" s="56">
        <v>7937306</v>
      </c>
      <c r="D8" s="26">
        <v>2416902</v>
      </c>
    </row>
    <row r="9" spans="1:4" x14ac:dyDescent="0.25">
      <c r="A9" s="60">
        <v>2021</v>
      </c>
      <c r="B9" t="s">
        <v>40</v>
      </c>
      <c r="C9" s="56">
        <v>21057154</v>
      </c>
      <c r="D9" s="26">
        <v>3407727</v>
      </c>
    </row>
    <row r="10" spans="1:4" x14ac:dyDescent="0.25">
      <c r="A10" s="60">
        <v>2021</v>
      </c>
      <c r="B10" t="s">
        <v>42</v>
      </c>
      <c r="C10" s="56">
        <v>42496758</v>
      </c>
      <c r="D10" s="26">
        <v>5419721</v>
      </c>
    </row>
    <row r="11" spans="1:4" x14ac:dyDescent="0.25">
      <c r="A11" s="60">
        <v>2021</v>
      </c>
      <c r="B11" t="s">
        <v>44</v>
      </c>
      <c r="C11" s="56">
        <v>1890927</v>
      </c>
      <c r="D11" s="26">
        <v>969410</v>
      </c>
    </row>
    <row r="12" spans="1:4" x14ac:dyDescent="0.25">
      <c r="A12" s="60">
        <v>2021</v>
      </c>
      <c r="B12" t="s">
        <v>45</v>
      </c>
      <c r="C12" s="56">
        <v>5385809</v>
      </c>
      <c r="D12" s="26">
        <v>2110694</v>
      </c>
    </row>
    <row r="13" spans="1:4" x14ac:dyDescent="0.25">
      <c r="A13" s="60">
        <v>2021</v>
      </c>
      <c r="B13" t="s">
        <v>46</v>
      </c>
      <c r="C13" s="56">
        <v>2638335</v>
      </c>
      <c r="D13" s="26">
        <v>1165262</v>
      </c>
    </row>
    <row r="14" spans="1:4" x14ac:dyDescent="0.25">
      <c r="A14" s="60">
        <v>2021</v>
      </c>
      <c r="B14" t="s">
        <v>47</v>
      </c>
      <c r="C14" s="56">
        <v>11612069</v>
      </c>
      <c r="D14" s="26">
        <v>2346982</v>
      </c>
    </row>
    <row r="15" spans="1:4" x14ac:dyDescent="0.25">
      <c r="A15" s="60">
        <v>2021</v>
      </c>
      <c r="B15" t="s">
        <v>49</v>
      </c>
      <c r="C15" s="56">
        <v>16386322</v>
      </c>
      <c r="D15" s="26">
        <v>4455877</v>
      </c>
    </row>
    <row r="16" spans="1:4" x14ac:dyDescent="0.25">
      <c r="A16" s="60">
        <v>2021</v>
      </c>
      <c r="B16" t="s">
        <v>51</v>
      </c>
      <c r="C16" s="56">
        <v>1001346</v>
      </c>
      <c r="D16" s="26">
        <v>1212564</v>
      </c>
    </row>
    <row r="17" spans="1:4" x14ac:dyDescent="0.25">
      <c r="A17" s="60">
        <v>2021</v>
      </c>
      <c r="B17" t="s">
        <v>52</v>
      </c>
      <c r="C17" s="56">
        <v>1736684</v>
      </c>
      <c r="D17" s="26">
        <v>1405359</v>
      </c>
    </row>
    <row r="18" spans="1:4" x14ac:dyDescent="0.25">
      <c r="A18" s="60">
        <v>2021</v>
      </c>
      <c r="B18" t="s">
        <v>54</v>
      </c>
      <c r="C18" s="56">
        <v>8758544</v>
      </c>
      <c r="D18" s="26">
        <v>3489074</v>
      </c>
    </row>
    <row r="19" spans="1:4" x14ac:dyDescent="0.25">
      <c r="A19" s="61">
        <v>2021</v>
      </c>
      <c r="B19" s="7" t="s">
        <v>56</v>
      </c>
      <c r="C19" s="57">
        <v>4548225</v>
      </c>
      <c r="D19" s="27">
        <v>1676920</v>
      </c>
    </row>
    <row r="21" spans="1:4" x14ac:dyDescent="0.25">
      <c r="A21" t="s">
        <v>89</v>
      </c>
    </row>
    <row r="23" spans="1:4" x14ac:dyDescent="0.25">
      <c r="A2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treści</vt:lpstr>
      <vt:lpstr>Tabela 2.1</vt:lpstr>
      <vt:lpstr>Wykres 2.1</vt:lpstr>
      <vt:lpstr>Wykres 2.2</vt:lpstr>
      <vt:lpstr>Tabela 2.2</vt:lpstr>
      <vt:lpstr>Tabela 2.3</vt:lpstr>
      <vt:lpstr>Tabela 2.4</vt:lpstr>
      <vt:lpstr>Tabela 2.4 2024</vt:lpstr>
      <vt:lpstr>Wykres 2.3 2021</vt:lpstr>
      <vt:lpstr>Wykres 2.3 2022</vt:lpstr>
      <vt:lpstr>Wykres 2.3 2023</vt:lpstr>
      <vt:lpstr>Wykres 2.3 2024</vt:lpstr>
      <vt:lpstr>Wykres 2.4 2021</vt:lpstr>
      <vt:lpstr>Wykres 2.4 2022</vt:lpstr>
      <vt:lpstr>Wykres 2.4 2023</vt:lpstr>
      <vt:lpstr>Wykres 2.4 2024</vt:lpstr>
      <vt:lpstr>Tabela 2.5</vt:lpstr>
      <vt:lpstr>Tabela 2.6</vt:lpstr>
      <vt:lpstr>Tabela 2.7</vt:lpstr>
      <vt:lpstr>Tabela 2.8</vt:lpstr>
      <vt:lpstr>Wykres 2.5</vt:lpstr>
      <vt:lpstr>Wykres 2.6</vt:lpstr>
      <vt:lpstr>Wykres 2.7</vt:lpstr>
      <vt:lpstr>Wykres 2.8</vt:lpstr>
      <vt:lpstr>Tabela 2.9</vt:lpstr>
      <vt:lpstr>Wykres 2.9</vt:lpstr>
      <vt:lpstr>Tabela 2.10</vt:lpstr>
      <vt:lpstr>Tabela 2.11</vt:lpstr>
      <vt:lpstr>Tabela 2.12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2025-08-01T12:26:27Z</dcterms:created>
  <dcterms:modified xsi:type="dcterms:W3CDTF">2025-08-26T12:41:06Z</dcterms:modified>
</cp:coreProperties>
</file>