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xl/drawings/drawing44.xml" ContentType="application/vnd.openxmlformats-officedocument.drawing+xml"/>
  <Override PartName="/xl/drawings/drawing45.xml" ContentType="application/vnd.openxmlformats-officedocument.drawing+xml"/>
  <Override PartName="/xl/drawings/drawing46.xml" ContentType="application/vnd.openxmlformats-officedocument.drawing+xml"/>
  <Override PartName="/xl/drawings/drawing47.xml" ContentType="application/vnd.openxmlformats-officedocument.drawing+xml"/>
  <Override PartName="/xl/drawings/drawing48.xml" ContentType="application/vnd.openxmlformats-officedocument.drawing+xml"/>
  <Override PartName="/xl/drawings/drawing4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H:\Nowe Wydzialy\Zdrowe_Dane\Raporty\aktualizacja Alzheimer 2026\"/>
    </mc:Choice>
  </mc:AlternateContent>
  <xr:revisionPtr revIDLastSave="0" documentId="13_ncr:1_{13414C85-B8CE-4801-8354-12E6AD3FD7DE}" xr6:coauthVersionLast="47" xr6:coauthVersionMax="47" xr10:uidLastSave="{00000000-0000-0000-0000-000000000000}"/>
  <bookViews>
    <workbookView xWindow="-120" yWindow="-16320" windowWidth="29040" windowHeight="15720" xr2:uid="{00000000-000D-0000-FFFF-FFFF00000000}"/>
  </bookViews>
  <sheets>
    <sheet name="Spis treści" sheetId="1" r:id="rId1"/>
    <sheet name="Wykres 1.1" sheetId="2" r:id="rId2"/>
    <sheet name="Wykres 1.2" sheetId="3" r:id="rId3"/>
    <sheet name="Wykres 1.3" sheetId="4" r:id="rId4"/>
    <sheet name="Wykres 1.4" sheetId="5" r:id="rId5"/>
    <sheet name="Wykres 1.5a" sheetId="6" r:id="rId6"/>
    <sheet name="Wykres 1.5b" sheetId="7" r:id="rId7"/>
    <sheet name="Wykres 1.6" sheetId="8" r:id="rId8"/>
    <sheet name="Tabela 2.1" sheetId="9" r:id="rId9"/>
    <sheet name="Wykres 2.1" sheetId="10" r:id="rId10"/>
    <sheet name="Wykres 2.2" sheetId="11" r:id="rId11"/>
    <sheet name="Wykres 2.3a" sheetId="12" r:id="rId12"/>
    <sheet name="Wykres 2.3b" sheetId="13" r:id="rId13"/>
    <sheet name="Tabela 2.2" sheetId="14" r:id="rId14"/>
    <sheet name="Wykres 2.4" sheetId="15" r:id="rId15"/>
    <sheet name="Tabela 2.3" sheetId="16" r:id="rId16"/>
    <sheet name="Tabela 2.4" sheetId="17" r:id="rId17"/>
    <sheet name="Tabela 2.5" sheetId="18" r:id="rId18"/>
    <sheet name="Wykres 2.5" sheetId="19" r:id="rId19"/>
    <sheet name="Tabela 2.6" sheetId="20" r:id="rId20"/>
    <sheet name="Wykres 2.6" sheetId="21" r:id="rId21"/>
    <sheet name="Tabela 2.7" sheetId="22" r:id="rId22"/>
    <sheet name="Tabela 2.8" sheetId="23" r:id="rId23"/>
    <sheet name="Tabela 2.9" sheetId="24" r:id="rId24"/>
    <sheet name="Tabela 2.10" sheetId="25" r:id="rId25"/>
    <sheet name="Tabela 2.11" sheetId="26" r:id="rId26"/>
    <sheet name="Wykres 2.7" sheetId="27" r:id="rId27"/>
    <sheet name="Tabela 2.12" sheetId="28" r:id="rId28"/>
    <sheet name="Wykres 2.8" sheetId="29" r:id="rId29"/>
    <sheet name="Tabela 2.13" sheetId="30" r:id="rId30"/>
    <sheet name="Tabela 2.14" sheetId="31" r:id="rId31"/>
    <sheet name="Wykres 2.9" sheetId="32" r:id="rId32"/>
    <sheet name="Wykres 2.10" sheetId="33" r:id="rId33"/>
    <sheet name="Wykres 2.11" sheetId="34" r:id="rId34"/>
    <sheet name="Wykres 2.12" sheetId="35" r:id="rId35"/>
    <sheet name="Wykres 2.13" sheetId="36" r:id="rId36"/>
    <sheet name="Wykres 2.14" sheetId="37" r:id="rId37"/>
    <sheet name="Wykres 2.15a" sheetId="38" r:id="rId38"/>
    <sheet name="Wykres 2.15b" sheetId="39" r:id="rId39"/>
    <sheet name="Wykres 2.16" sheetId="40" r:id="rId40"/>
    <sheet name="Wykres 2.17" sheetId="41" r:id="rId41"/>
    <sheet name="Wykres 2.18" sheetId="42" r:id="rId42"/>
    <sheet name="Tabela 2.15" sheetId="43" r:id="rId43"/>
    <sheet name="Tabela 2.16" sheetId="44" r:id="rId44"/>
    <sheet name="Wykres 2.19" sheetId="45" r:id="rId45"/>
    <sheet name="Wykres 2.20" sheetId="46" r:id="rId46"/>
    <sheet name="Wykres 2.21" sheetId="47" r:id="rId47"/>
    <sheet name="Wykres 2.22" sheetId="48" r:id="rId48"/>
    <sheet name="Wykres 2.23" sheetId="49" r:id="rId49"/>
    <sheet name="Wykres 2.24" sheetId="50" r:id="rId50"/>
    <sheet name="Tabela 2.17" sheetId="51" r:id="rId51"/>
    <sheet name="Wykres 2.25a" sheetId="52" r:id="rId52"/>
    <sheet name="Wykres 2.25b" sheetId="53" r:id="rId53"/>
    <sheet name="Wykres 2.26a" sheetId="54" r:id="rId54"/>
    <sheet name="Wykres 2.26b" sheetId="55" r:id="rId55"/>
    <sheet name="Wykres 2.27" sheetId="56" r:id="rId56"/>
    <sheet name="Tabela 2.18" sheetId="57" r:id="rId57"/>
    <sheet name="Wykres 2.28" sheetId="58" r:id="rId58"/>
    <sheet name="Wykres 2.29" sheetId="59" r:id="rId59"/>
    <sheet name="Wykres 2.30" sheetId="60" r:id="rId60"/>
    <sheet name="Tabela 2.19" sheetId="61" r:id="rId61"/>
    <sheet name="Wykres 2.31" sheetId="62" r:id="rId62"/>
    <sheet name="Wykres 2.32" sheetId="63" r:id="rId63"/>
    <sheet name="Tabela 2.20" sheetId="64" r:id="rId64"/>
    <sheet name="Wykres 2.33" sheetId="65" r:id="rId65"/>
    <sheet name="Wykres 2.34" sheetId="66" r:id="rId66"/>
    <sheet name="Tabela 2.21" sheetId="67" r:id="rId67"/>
    <sheet name="Wykres 2.35" sheetId="68" r:id="rId68"/>
    <sheet name="Wykres 2.36" sheetId="69" r:id="rId69"/>
    <sheet name="Wykres 2.37" sheetId="70" r:id="rId70"/>
    <sheet name="Tabela 2.22" sheetId="71" r:id="rId71"/>
    <sheet name="Wykres 2.38" sheetId="72" r:id="rId72"/>
  </sheets>
  <definedNames>
    <definedName name="_xlnm._FilterDatabase" localSheetId="67" hidden="1">'Wykres 2.35'!$A$3:$C$39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33" i="72" l="1"/>
  <c r="A19" i="71"/>
  <c r="A33" i="70"/>
  <c r="A25" i="69"/>
  <c r="A45" i="68"/>
  <c r="A14" i="67"/>
  <c r="A29" i="66"/>
  <c r="A17" i="65"/>
  <c r="A14" i="64"/>
  <c r="A29" i="63"/>
  <c r="A17" i="62"/>
  <c r="A14" i="61"/>
  <c r="A29" i="60"/>
  <c r="A17" i="59"/>
  <c r="A52" i="58"/>
  <c r="A30" i="57"/>
  <c r="A30" i="56"/>
  <c r="A37" i="55"/>
  <c r="A37" i="54"/>
  <c r="A37" i="53"/>
  <c r="A37" i="52"/>
  <c r="A11" i="51"/>
  <c r="A33" i="50"/>
  <c r="A33" i="49"/>
  <c r="A33" i="48"/>
  <c r="A35" i="47"/>
  <c r="A33" i="46"/>
  <c r="A25" i="45"/>
  <c r="A19" i="44"/>
  <c r="A21" i="43"/>
  <c r="A21" i="42"/>
  <c r="A21" i="41"/>
  <c r="A22" i="40"/>
  <c r="A25" i="39"/>
  <c r="A25" i="38"/>
  <c r="A57" i="37"/>
  <c r="A21" i="36"/>
  <c r="A31" i="35"/>
  <c r="A31" i="34"/>
  <c r="A31" i="33"/>
  <c r="A31" i="32"/>
  <c r="A24" i="31"/>
  <c r="A23" i="30"/>
  <c r="A63" i="29"/>
  <c r="A28" i="28"/>
  <c r="A21" i="27"/>
  <c r="A21" i="26"/>
  <c r="A21" i="25"/>
  <c r="A29" i="24"/>
  <c r="A28" i="23"/>
  <c r="A22" i="22"/>
  <c r="A21" i="21"/>
  <c r="A21" i="20"/>
  <c r="A24" i="19"/>
  <c r="A31" i="18"/>
  <c r="A32" i="17"/>
  <c r="A32" i="16"/>
  <c r="A33" i="15"/>
  <c r="A21" i="14"/>
  <c r="A25" i="13"/>
  <c r="A25" i="12"/>
  <c r="A17" i="11"/>
  <c r="A17" i="10"/>
  <c r="A21" i="9"/>
  <c r="A40" i="8"/>
  <c r="A41" i="7"/>
  <c r="A41" i="6"/>
  <c r="A37" i="5"/>
  <c r="A37" i="4"/>
  <c r="A71" i="3"/>
  <c r="A71" i="2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</calcChain>
</file>

<file path=xl/sharedStrings.xml><?xml version="1.0" encoding="utf-8"?>
<sst xmlns="http://schemas.openxmlformats.org/spreadsheetml/2006/main" count="2362" uniqueCount="409">
  <si>
    <t>Spis treści</t>
  </si>
  <si>
    <t>Arkusz</t>
  </si>
  <si>
    <t>Opis</t>
  </si>
  <si>
    <t>Wykres 1.1: Szacowany odsetek chorych na chorobę Alzheimera i choroby pokrewne w wybranych krajach europejskich w latach 2014 i 2023</t>
  </si>
  <si>
    <t>Rok</t>
  </si>
  <si>
    <t>Kraj</t>
  </si>
  <si>
    <t>Odsetek ludności</t>
  </si>
  <si>
    <t>Dolny przedział ufności odsetka ludności</t>
  </si>
  <si>
    <t>Górny przedział ufności odsetka ludności</t>
  </si>
  <si>
    <t>Austria</t>
  </si>
  <si>
    <t>Belgia</t>
  </si>
  <si>
    <t>Bułgaria</t>
  </si>
  <si>
    <t>Chorwacja</t>
  </si>
  <si>
    <t>Cypr</t>
  </si>
  <si>
    <t>Dania</t>
  </si>
  <si>
    <t>Estonia</t>
  </si>
  <si>
    <t>Unia Europejska</t>
  </si>
  <si>
    <t>Finlandia</t>
  </si>
  <si>
    <t>Francja</t>
  </si>
  <si>
    <t>Niemcy</t>
  </si>
  <si>
    <t>Grecja</t>
  </si>
  <si>
    <t>Węgry</t>
  </si>
  <si>
    <t>Islandia</t>
  </si>
  <si>
    <t>Irlandia</t>
  </si>
  <si>
    <t>Włochy</t>
  </si>
  <si>
    <t>Łotwa</t>
  </si>
  <si>
    <t>Litwa</t>
  </si>
  <si>
    <t>Luksemburg</t>
  </si>
  <si>
    <t>Malta</t>
  </si>
  <si>
    <t>Holandia</t>
  </si>
  <si>
    <t>Norwegia</t>
  </si>
  <si>
    <t>Polska</t>
  </si>
  <si>
    <t>Portugalia</t>
  </si>
  <si>
    <t>Rumunia</t>
  </si>
  <si>
    <t>Słowacja</t>
  </si>
  <si>
    <t>Słowenia</t>
  </si>
  <si>
    <t>Hiszpania</t>
  </si>
  <si>
    <t>Szwecja</t>
  </si>
  <si>
    <t>Szwajcaria</t>
  </si>
  <si>
    <t>Wielka Brytania</t>
  </si>
  <si>
    <t>Szacowany odsetek chorych na chorobę Alzheimera i choroby pokrewne w wybranych krajach europejskich w latach 2014 i 2023</t>
  </si>
  <si>
    <t>Źródło: opracowanie własne na podstawie danych Institute for Health Metrics and Evaluation (IHME)</t>
  </si>
  <si>
    <t>IHME definiuje chorobę Alzheimera i choroby pokrewne jako F00–F02.0, F02.8–F03.91, F06.2, G30–G31.1, G31.8–G32.89 wg ICD-10</t>
  </si>
  <si>
    <t>Wykres 1.2: Standaryzowany strukturą wiekową szacowany odsetek chorych na chorobę Alzheimera i choroby pokrewne w wybranych krajach europejskich w latach 2014 i 2023</t>
  </si>
  <si>
    <t>Standaryzowany strukturą wiekową szacowany odsetek chorych na chorobę Alzheimera i choroby pokrewne w wybranych krajach europejskich w latach 2014 i 2023</t>
  </si>
  <si>
    <t>Wykres 1.3: Szacowana liczba osób chorych na chorobę Alzheimera i choroby pokrewne w Polsce (2010–2023) jako odsetek ludności (lewy wykres) i w wartościach bezwzględnych (prawy wykres)—oszacowanie (linią ciągła) i 95% przedział ufności (linia przerywana)</t>
  </si>
  <si>
    <t>Płeć</t>
  </si>
  <si>
    <t>Liczba (w tys.)</t>
  </si>
  <si>
    <t>Dolny przedział ufności liczby (w tys.)</t>
  </si>
  <si>
    <t>Górny przedział ufności liczby (w tys.)</t>
  </si>
  <si>
    <t>Kobiety</t>
  </si>
  <si>
    <t>Mężczyźni</t>
  </si>
  <si>
    <t>Szacowana liczba osób chorych na chorobę Alzheimera i choroby pokrewne w Polsce (2010–2023) jako odsetek ludności (lewy wykres) i w wartościach bezwzględnych (prawy wykres)—oszacowanie (linią ciągł...</t>
  </si>
  <si>
    <t>Wykres 1.4: Szacowana zachorowalność na chorobę Alzheimera i choroby pokrewne w Polsce (2010–2023) jako odsetek ludności (lewy wykres) i w wartościach bezwzględnych (prawy wykres)—oszacowanie (linią ciągła) i 95% przedział ufności (linia przerywana)</t>
  </si>
  <si>
    <t>Szacowana zachorowalność na chorobę Alzheimera i choroby pokrewne w Polsce (2010–2023) jako odsetek ludności (lewy wykres) i w wartościach bezwzględnych (prawy wykres)—oszacowanie (linią ciągła) i ...</t>
  </si>
  <si>
    <t>Wykres 1.5a: Szacowany odsetek osób chorych na chorobę Alzheimera i choroby pokrewne w wybranych krajach europejskich w podziale na płeć (2023, kobiety)—oszacowanie (punkt) i 95% przedział ufności (linia)</t>
  </si>
  <si>
    <t>Szacowany odsetek osób chorych na chorobę Alzheimera i choroby pokrewne w wybranych krajach europejskich w podziale na płeć (2023, kobiety)—oszacowanie (punkt) i 95% przedział ufności (linia)</t>
  </si>
  <si>
    <t>Wykres 1.5b: Szacowany odsetek osób chorych na chorobę Alzheimera i choroby pokrewne w wybranych krajach europejskich w podziale na płeć (2023, mężczyźni)—oszacowanie (punkt) i 95% przedział ufności (linia)</t>
  </si>
  <si>
    <t>Szacowany odsetek osób chorych na chorobę Alzheimera i choroby pokrewne w wybranych krajach europejskich w podziale na płeć (2023, mężczyźni)—oszacowanie (punkt) i 95% przedział ufności (linia)</t>
  </si>
  <si>
    <t>Wykres 1.6: Szacowany udział DALY z powodu choroby Alzheimera i chorób pokrewnych wśród DALY z powodu wszystkich chorób w wybranych krajach europejskich (2023)</t>
  </si>
  <si>
    <t>Odsetek</t>
  </si>
  <si>
    <t>Szacowany udział DALY z powodu choroby Alzheimera i chorób pokrewnych wśród DALY z powodu wszystkich chorób w wybranych krajach europejskich (2023)</t>
  </si>
  <si>
    <t>Tabela 2.1: Chorobowość rejestrowana choroby Alzheimera i chorób pokrewnych w Polsce (2014–2025)</t>
  </si>
  <si>
    <t>Liczba chorych ogółem (w tys.)</t>
  </si>
  <si>
    <t>Liczba chorych kobiety ( w tys.)</t>
  </si>
  <si>
    <t>Liczba chorych mężczyźni (w tys.)</t>
  </si>
  <si>
    <t>Współczynnik chorobowości ogółem na 1000 osób w wieku 55+</t>
  </si>
  <si>
    <t>Współczynnik chorobowości kobiet na 1000 osób w wieku 55+</t>
  </si>
  <si>
    <t>Współczynnik chorobowości mężczyzn na 1000 osób w wieku 55+</t>
  </si>
  <si>
    <t>Współczynnik chorobowości standaryzowany względem wieku i płci na 1000 osób w wieku 55+ (ogółem)</t>
  </si>
  <si>
    <t>Współczynnik chorobowości standaryzowany względem wieku i płci na 1000 osób w wieku 55+ (kobiety)</t>
  </si>
  <si>
    <t>Współczynnik chorobowości standaryzowany względem wieku i płci na 1000 osób w wieku 55+ (mężczyźni)</t>
  </si>
  <si>
    <t>Chorobowość rejestrowana choroby Alzheimera i chorób pokrewnych w Polsce (2014–2025)</t>
  </si>
  <si>
    <t>Źródło: opracowanie własne na podstawie danych NFZ, GUS</t>
  </si>
  <si>
    <t>Chorobowość rejestrowana choroby Alzheimera i chorób pokrewnych w roku t została zdefiniowana jako liczba osób, które żyły na koniec roku t oraz w latach od t − 3 do t (włącznie) miały udzielone co najmniej jedno świadczenie z rozpoznaniem głównym lub współistniejącym o kodzie ICD-10 z zakresów F00–F01 (wszystkie rozszerzenia, także rozpoznania bez wskazanego rozszerzenia), F02.1–F02.3, G30 (wszystkie rozszerzenia, także 3-znakowe) oraz rozpoznania G31.0, G31.1, G31.8, G31.9. Populację pacjentów ograniczono do osób w wieku 55 lat i więcej (wg rocznika urodzenia).</t>
  </si>
  <si>
    <t>Wykres 2.1: Liczba osób chorych na chorobę Alzheimera lub choroby pokrewne wg płci i grup wiekowych (2025 r.)</t>
  </si>
  <si>
    <t>Grupa wiekowa</t>
  </si>
  <si>
    <t>Liczba chorych (w tys.)</t>
  </si>
  <si>
    <t>65-74</t>
  </si>
  <si>
    <t>75-84</t>
  </si>
  <si>
    <t>55-64</t>
  </si>
  <si>
    <t>85+</t>
  </si>
  <si>
    <t>Liczba osób chorych na chorobę Alzheimera lub choroby pokrewne wg płci i grup wiekowych (2025 r.)</t>
  </si>
  <si>
    <t>Źródło: opracowanie własne na podstawie danych NFZ</t>
  </si>
  <si>
    <t>Wykres 2.2: Liczba i odsetek ludności chorej na chorobę Alzheimera lub choroby pokrewne wg płci i grup wiekowych (2025 r.)</t>
  </si>
  <si>
    <t>Liczba chorych</t>
  </si>
  <si>
    <t>Liczba ludności ogółem</t>
  </si>
  <si>
    <t>Liczba i odsetek ludności chorej na chorobę Alzheimera lub choroby pokrewne wg płci i grup wiekowych (2025 r.)</t>
  </si>
  <si>
    <t>Wykres 2.3a: Surowy współczynnik chorobowości choroby Alzheimera oraz chorób pokrewnych wg województwa zamieszkania pacjenta (2025 r.)</t>
  </si>
  <si>
    <t>Województwo</t>
  </si>
  <si>
    <t>Współczynnik chorobowości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</si>
  <si>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</si>
  <si>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</si>
  <si>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</si>
  <si>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</si>
  <si>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</si>
  <si>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</si>
  <si>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</si>
  <si>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</si>
  <si>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</si>
  <si>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</si>
  <si>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</si>
  <si>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</si>
  <si>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</si>
  <si>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</si>
  <si>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</si>
  <si>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</si>
  <si>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Surowy współczynnik chorobowości choroby Alzheimera oraz chorób pokrewnych wg województwa zamieszkania pacjenta (2025 r.)</t>
  </si>
  <si>
    <t>Wykres 2.3b: Standaryzowany ogólnopolską strukturą wieku i płci współczynnik chorobowości choroby Alzheimera oraz chorób pokrewnych wg województwa zamieszkania pacjenta (2025 r.)</t>
  </si>
  <si>
    <t>Standaryzowany ogólnopolską strukturą wieku i płci współczynnik chorobowości</t>
  </si>
  <si>
    <t>Standaryzowany ogólnopolską strukturą wieku i płci współczynnik chorobowości choroby Alzheimera oraz chorób pokrewnych wg województwa zamieszkania pacjenta (2025 r.)</t>
  </si>
  <si>
    <t>Tabela 2.2: Zachorowalność rejestrowana choroby Alzheimera i chorób pokrewnych w Polsce (2014–2025)</t>
  </si>
  <si>
    <t>Liczba nowych przypadków ogółem (w tys.)</t>
  </si>
  <si>
    <t>Liczba nowych przypadków kobiety ( w tys.)</t>
  </si>
  <si>
    <t>Liczba nowych przypadków mężczyźni (w tys.)</t>
  </si>
  <si>
    <t>Współczynnik zachorowalności ogółem na 1000 osób w wieku 55+</t>
  </si>
  <si>
    <t>Współczynnik zachorowalności kobiet na 1000 osób w wieku 55+</t>
  </si>
  <si>
    <t>Współczynnik zachorowalności mężczyzn na 1000 osób w wieku 55+</t>
  </si>
  <si>
    <t>Współczynnik zachorowalności standaryzowany względem wieku i płci na 1000 osób w wieku 55+ (ogółem)</t>
  </si>
  <si>
    <t>Współczynnik zachorowalności standaryzowany względem wieku i płci na 1000 osób w wieku 55+ (kobiety)</t>
  </si>
  <si>
    <t>Współczynnik zachorowalności standaryzowany względem wieku i płci na 1000 osób w wieku 55+ (mężczyźni)</t>
  </si>
  <si>
    <t>Zachorowalność rejestrowana choroby Alzheimera i chorób pokrewnych w Polsce (2014–2025)</t>
  </si>
  <si>
    <t xml:space="preserve"> Zachorowalność rejestrowana została zdefiniowana jako liczba pacjentów, którzy w danym roku (t) mieli udzielone świadczenie z rozpoznaniem głównym lub współistniejącym F00–F01 (wszystkie rozszerzenia, także rozpoznania bez sprawozdanego rozszerzenia), F02.1–F02.3, G30 (wszystkie rozszerzenia, także rozpoznanie bez sprawozdanego rozszerzenia) oraz rozpoznania G31.0, G31.1, G31.8, G31.9 wg ICD-10 i nie mieli udzielonego takowego świadczenia w latach od t − 3 do t − 1. Informacje odnoszą się do osób, które w roku t miały 55 lat lub więcej.</t>
  </si>
  <si>
    <t>Wykres 2.4: Współczynnik zachorowalności rejestrowanej w 2014 i 2025 roku według grup wiekowych i płci</t>
  </si>
  <si>
    <t>Współczynnik zachorowalności rejestrowanej na 1000 osób</t>
  </si>
  <si>
    <t>Ogółem</t>
  </si>
  <si>
    <t>Współczynnik zachorowalności rejestrowanej w 2014 i 2025 roku według grup wiekowych i płci</t>
  </si>
  <si>
    <t>Tabela 2.3: Liczba pacjentów w wieku 55 lat i więcej (w tys.), którym udzielono świadczenie z rozpoznaniem głównym choroby Alzheimera lub chorób pokrewnych (2014–2025)</t>
  </si>
  <si>
    <t>Rodzaj świadczenia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</si>
  <si>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</si>
  <si>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</si>
  <si>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</si>
  <si>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</si>
  <si>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</si>
  <si>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</si>
  <si>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</si>
  <si>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</si>
  <si>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</si>
  <si>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</si>
  <si>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</si>
  <si>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</si>
  <si>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Podstawowa opieka zdrowotna</t>
  </si>
  <si>
    <t>Ambulatoryjna opieka specjalistyczna</t>
  </si>
  <si>
    <t>Ambulatoryjna opieka specjalistyczna: poradnie neurologiczne</t>
  </si>
  <si>
    <t>Leczenie szpitalne</t>
  </si>
  <si>
    <t>Leczenie szpitalne: oddziały neurologiczne</t>
  </si>
  <si>
    <t>Opieka psychiatryczna i leczenie uzależnień, CZP</t>
  </si>
  <si>
    <t>Rehabilitacja lecznicza</t>
  </si>
  <si>
    <t>Świadczenia pielęgnacyjne i opiekuńcze</t>
  </si>
  <si>
    <t>Łączna liczba unikalnych pacjentów</t>
  </si>
  <si>
    <t>Liczba pacjentów w wieku 55 lat i więcej (w tys.), którym udzielono świadczenie z rozpoznaniem głównym choroby Alzheimera lub chorób pokrewnych (2014–2025)</t>
  </si>
  <si>
    <t>Rozpoznanie choroby Alzheimera lub chorób pokrewnych - rozpoznania F00–F01 (wszystkie rozszerzenia, także 3-znakowe), F02.1–F02.3, G30 (wszystkie rozszerzenia, także 3-znakowe) oraz rozpoznania G31.0, G31.1, G31.8, G31.9 wg ICD-10</t>
  </si>
  <si>
    <t>poradnie neurologiczne—komórki o VIII cz. kodu resortowego 1220</t>
  </si>
  <si>
    <t>oddziały neurologiczne—komórki o VIII cz. kodu resortowego 4220</t>
  </si>
  <si>
    <t>stacjonarne oddziały psychiatryczne—komórki o VIII cz. kodu resortowego zaczynającego się od 47</t>
  </si>
  <si>
    <t>dzienne oddziały psychiatryczne—komórki o VIII cz. kodu resortowego zaczynającego się od 27</t>
  </si>
  <si>
    <t>poradnie psychiatryczne—komórki o VIII cz. kodu resortowego zaczynającego się od 17</t>
  </si>
  <si>
    <t>zespoły leczenia środowiskowego (ZLŚ)—komórki o VIII cz. kodu resortowego zaczynającego się od 273</t>
  </si>
  <si>
    <t>psychiatryczne zakład opiekuńczo lecznicze/ zakład pielęgnacyjno-opiekuńcze (ZOL/ZPO)—komórki o VIII cz. kodu resortowego 5162, 5172</t>
  </si>
  <si>
    <t>CZP - centrum zdrowia psychicznego</t>
  </si>
  <si>
    <t>Łączna liczba unikalnych pacjentów nie jest sumą pacjentów w poszczególnych rodzajach świadczeń, ponieważ w danym roku pacjent mógł mieć udzielone świadczenia w więcej niż jednym rodzaju</t>
  </si>
  <si>
    <t>Tabela 2.4: Liczba świadczeń (w tys.) sprawozdana z rozpoznaniem głównym choroby Alzheimera lub chorób pokrewnych dla osób w wieku 55 lat i więcej (2014–2025)</t>
  </si>
  <si>
    <t>Łącznie</t>
  </si>
  <si>
    <t>Liczba świadczeń (w tys.) sprawozdana z rozpoznaniem głównym choroby Alzheimera lub chorób pokrewnych dla osób w wieku 55 lat i więcej (2014–2025)</t>
  </si>
  <si>
    <t>W przypadku psychiatrycznego ZOL/ZPO i rehabilitacji leczniczej liczba świadczeń definiowana jako łączna liczba dni, w których sprawozdano pacjentom świadczenia</t>
  </si>
  <si>
    <t>Tabela 2.5: Wartość świadczeń (w mln zł) udzielonych z rozpoznaniem głównym choroby Alzheimera lub chorób pokrewnych pacjentom w wieku 55 lat i więcej (2014–2025)</t>
  </si>
  <si>
    <t>Wartość świadczeń (w mln zł) udzielonych z rozpoznaniem głównym choroby Alzheimera lub chorób pokrewnych pacjentom w wieku 55 lat i więcej (2014–2025)</t>
  </si>
  <si>
    <t xml:space="preserve">Wartość refundacji świadczeń odnosi się do świadczeń, dla których wartość rozliczonego świadczenia była większa od zera lub świadczenie zostało sprawozdane w ramach ryczałtu PSZ (nie uwzględnia zatem m.in. świadczeń udzielonych w ramach stawki kapitacyjnej POZ, szpitalnych oddziałów ratunkowych). Nie uwzględnia również świadczeń udzielonych w ramach lecznictwa uzdrowiskowego. W przypadku świadczeń sprawozdanych w ramach ryczałtu systemu podstawowego szpitalnego zabezpieczenia świadczeń opieki zdrowotnej uwzględniono ich wartość w oparciu o cenę jednostki sprawozdawczej ryczałtu systemu zabezpieczenia obowiązującą w danym okresie rozliczeniowym.
</t>
  </si>
  <si>
    <t>Wykres 2.5: Średnia wartość refundacji świadczeń udzielonych z rozpoznaniem głównym choroby Alzheimera lub chorób pokrewnych w wieku 55 lat i więcej w przeliczeniu na pacjenta (2014–2025)</t>
  </si>
  <si>
    <t>Średnia wartość refundacji świadczeń na pacjenta</t>
  </si>
  <si>
    <t>Średnia wartość refundacji świadczeń udzielonych z rozpoznaniem głównym choroby Alzheimera lub chorób pokrewnych w wieku 55 lat i więcej w przeliczeniu na pacjenta (2014–2025)</t>
  </si>
  <si>
    <t>Wartość odnosi się do świadczeń, dla których wartość refundacji świadczenia była większy od zera (zatem w jego obliczeniu nie uwzględniano informacji m.in. o osobach, które korzystały wyłącznie ze świadczeń w POZ rozliczanych w ramach stawki kapitacyjnej)</t>
  </si>
  <si>
    <t>Tabela 2.6: Liczba pacjentów w wieku 55 lat i więcej (w tys.), którym udzielono świadczenia z rozpoznaniem głównym o kodzie ICD-10 G30 (wraz z rozszerzeniami oraz bez wskazanego rozszerzenia) oraz G31.0, G31.1, G31.8 oraz G31.9 (2014–2025)</t>
  </si>
  <si>
    <t>Liczba pacjentów w wieku 55 lat i więcej (w tys.), którym udzielono świadczenia z rozpoznaniem głównym o kodzie ICD-10 G30 (wraz z rozszerzeniami oraz bez wskazanego rozszerzenia) oraz G31.0, G31.1...</t>
  </si>
  <si>
    <t>Wykres 2.6: Średni czas hospitalizacji pacjentów w wieku 55 lat i więcej (w dniach) niezakończonych zgonem na oddziałach neurologicznych z rozpoznaniem głównym o kodzie ICD-10 G30 (wraz z rozszerzeniami oraz bez wskazanego rozszerzenia) oraz G31.0, G31.1, G31.8, G31.9 (2014–2025)</t>
  </si>
  <si>
    <t>Średni czas hospitalizacji (w dniach)</t>
  </si>
  <si>
    <t>Średni czas hospitalizacji pacjentów w wieku 55 lat i więcej (w dniach) niezakończonych zgonem na oddziałach neurologicznych z rozpoznaniem głównym o kodzie ICD-10 G30 (wraz z rozszerzeniami oraz b...</t>
  </si>
  <si>
    <t>Tabela 2.7: Liczba świadczeń (w tys.) z rozpoznaniem głównym o kodzie ICD-10 G30 (wraz z rozszerzeniami oraz bez wskazanego rozszerzenia) oraz G31.0, G31.1, G31.8, G31.9 udzielonych pacjentom w wieku 55 lat i więcej (2014–2025)</t>
  </si>
  <si>
    <t>Świadczenia zdrowotne kontraktowane odrębnie</t>
  </si>
  <si>
    <t>Liczba świadczeń (w tys.) z rozpoznaniem głównym o kodzie ICD-10 G30 (wraz z rozszerzeniami oraz bez wskazanego rozszerzenia) oraz G31.0, G31.1, G31.8, G31.9 udzielonych pacjentom w wieku 55 lat i ...</t>
  </si>
  <si>
    <t>W przypadku rehabilitacji leczniczej liczba świadczeń definiowana jako łączna liczba dni, w których sprawozdano pacjentom świadczenia</t>
  </si>
  <si>
    <t>Tabela 2.8: Liczba pacjentów w wieku 55 lat i więcej(w tys.), którym udzielono świadczenie rozpoznaniem głównym o kodach ICD-10 F00–F01 (wraz z rozszerzeniami oraz bez wskazanego rozszerzenia) oraz F02.1–F02.3 (2014–2025)</t>
  </si>
  <si>
    <t>Liczba pacjentów w wieku 55 lat i więcej(w tys.), którym udzielono świadczenie rozpoznaniem głównym o kodach ICD-10 F00–F01 (wraz z rozszerzeniami oraz bez wskazanego rozszerzenia) oraz F02.1–F02.3...</t>
  </si>
  <si>
    <t>Tabela 2.9: Liczba świadczeń (w tys.) udzielonych z rozpoznaniem głównym o kodach ICD-10 F00–F01 (wraz z rozszerzeniami oraz bez wskazanego rozszerzenia) oraz F02.1–F02.3 pacjentom w wieku 55 lat i więcej (2014–2025)</t>
  </si>
  <si>
    <t>Liczba świadczeń (w tys.) udzielonych z rozpoznaniem głównym o kodach ICD-10 F00–F01 (wraz z rozszerzeniami oraz bez wskazanego rozszerzenia) oraz F02.1–F02.3 pacjentom w wieku 55 lat i więcej (201...</t>
  </si>
  <si>
    <t>Tabela 2.10: Struktura świadczeń w poradniach psychiatrycznych udzielonych z rozpoznaniem głównym o kodach ICD-10 F00–F01 (wraz z rozszerzeniami oraz bez wskazanego rozszerzenia) oraz F02.1–F02.3 pacjentom w wieku 55 lat i więcej (2014–2025)</t>
  </si>
  <si>
    <t>Liczba świadczeń (w tys.)</t>
  </si>
  <si>
    <t>Porada lekarska</t>
  </si>
  <si>
    <t>Porada psychologiczna</t>
  </si>
  <si>
    <t>Psychoterapia</t>
  </si>
  <si>
    <t>Inne świadczenia</t>
  </si>
  <si>
    <t>Struktura świadczeń w poradniach psychiatrycznych udzielonych z rozpoznaniem głównym o kodach ICD-10 F00–F01 (wraz z rozszerzeniami oraz bez wskazanego rozszerzenia) oraz F02.1–F02.3 pacjentom w wi...</t>
  </si>
  <si>
    <t>Tabela 2.11: Struktura porad lekarskich w poradniach psychiatrycznych udzielonych z rozpoznaniem głównym o kodach ICD-10 F00–F01 (wraz z rozszerzeniami oraz bez wskazanego rozszerzenia) oraz F02.1–F02.3 pacjentom w wieku 55 lat i więcej (2014–2025)</t>
  </si>
  <si>
    <t>Liczba porad lekarskich (w tys.)</t>
  </si>
  <si>
    <t>Diagnostyczne</t>
  </si>
  <si>
    <t>Kontrolne</t>
  </si>
  <si>
    <t>Terapeutyczne</t>
  </si>
  <si>
    <t>Struktura porad lekarskich w poradniach psychiatrycznych udzielonych z rozpoznaniem głównym o kodach ICD-10 F00–F01 (wraz z rozszerzeniami oraz bez wskazanego rozszerzenia) oraz F02.1–F02.3 pacjent...</t>
  </si>
  <si>
    <t>Wykres 2.7: Liczba osobodni (w tys.) hospitalizacji na szpitalnych oddziałach psychiatrycznych z rozpoznaniem głównym o kodach ICD-10 F00–F01 (wraz z rozszerzeniami oraz bez wskazanego rozszerzenia) oraz F02.1–F02.3 pacjentów w wieku 55 lat i więcej (2014–2025)</t>
  </si>
  <si>
    <t>Liczba osobodni (w tys.)</t>
  </si>
  <si>
    <t>Liczba osobodni (w tys.) hospitalizacji na szpitalnych oddziałach psychiatrycznych z rozpoznaniem głównym o kodach ICD-10 F00–F01 (wraz z rozszerzeniami oraz bez wskazanego rozszerzenia) oraz F02.1...</t>
  </si>
  <si>
    <t>szpitalne oddziały psychiatryczne—komórki o VIII cz. kodu resortowego zaczynającego się od 47</t>
  </si>
  <si>
    <t>Tabela 2.12: Liczba pacjentów w wieku 55 lat i więcej (w tys.) wg miejsca udzielenia pierwszego świadczenia z rozpoznaniem głównym choroby Alzheimera lub chorób pokrewnych (2014–2025)</t>
  </si>
  <si>
    <t>POZ</t>
  </si>
  <si>
    <t>Neurologia</t>
  </si>
  <si>
    <t>Psychiatria</t>
  </si>
  <si>
    <t>Pozostałe</t>
  </si>
  <si>
    <t>Liczba pacjentów w wieku 55 lat i więcej (w tys.) wg miejsca udzielenia pierwszego świadczenia z rozpoznaniem głównym choroby Alzheimera lub chorób pokrewnych (2014–2025)</t>
  </si>
  <si>
    <t>Nowo rozpoznanego pacjenta w roku t zdefiniowano jako pacjenta, który w roku t miał udzielone świadczenie z rozpoznaniem głównym lub współistniejącym choroby Alzheimera lub chorób pokrewnych i w latach t − 3 do t − 1 nie miał udzielonego tego typu świadczenia. Informacje o miejscach udzielenia świadczenia obejmowały informacje o świadczeniach, dla których sprawozdano chorobę Alzheimera lub choroby pokrewne jako główną przyczynę udzielenia tego świadczenia</t>
  </si>
  <si>
    <t>Liczba pacjentów wzięta pod uwagę w analizie różni się dla poszczególnych lat od wartości przedstawionych w poprzedniej części raportu dot. zachorowalności (Tabela 2.2), ponieważ nie uwzględnia osób, które zgodnie z definicją zostały uznane za nowo rozpoznanych pacjentów w danym roku i w tym roku nie miały udzielonego ani jednego świadczenia z rozpoznaniem głównym choroby Alzheimera i chorób pokrewnych (w odróżnieniu do części dot. zachorowalności nie uwzględniono pacjentów, którzy przed danym rokiem nie mieli udzielanych świadczeń z rozpoznaniem choroby Alzheimera lub chorób pokrewnych i w danym roku choroba Alzheimera lub choroby pokrewne zostały wskazane jedynie jako współistniejące (dodatkowe, inne niż zasadnicze) rozpoznania przy udzielonych świadczeniach).</t>
  </si>
  <si>
    <t>Podstawowa opieka zdrowotna (POZ)—świadczenia udzielone w ramach rodzaju świadczeń podstawowa opieka zdrowotna,</t>
  </si>
  <si>
    <t>Neurologia—świadczenia sprawozdane w komórkach organizacyjnych o VIII części kodu resortowego 1220 (poradnia neurologiczna) lub 4220 (oddział neurologiczny)</t>
  </si>
  <si>
    <t>Psychiatria—świadczenia udzielone w ramach rodzaju świadczeń opieka psychiatryczna i leczenie uzależnień lub pilotażu CZP</t>
  </si>
  <si>
    <t>Pozostałe—świadczenia udzielone w rodzajach świadczeń innych niż POZ, opieka psychiatryczna i leczenie uzależnień, pilotaż CZP lub udzielone w innych komórkach niż poradnia neurologiczna i oddział neurologiczny</t>
  </si>
  <si>
    <t>Należy mieć na uwadze, że informacje odnoszą się do kolejnych świadczeń udzielonych z rozpoznaniem z choroby Alzheimera i chorób pokrewnych i nie są tożsame z postawieniem diagnozy a mogą np. wiązać się z podejrzeniem choroby lub kontynuacją leczenia</t>
  </si>
  <si>
    <t>Wykres 2.8: Struktura liczby pacjentów w wieku 55 lat i więcej wg miejsca udzielenia pierwszego świadczenia z rozpoznaniem głównym choroby Alzheimera lub chorób pokrewnych (2014–2025)</t>
  </si>
  <si>
    <t>Forma</t>
  </si>
  <si>
    <t>Struktura liczby pacjentów w wieku 55 lat i więcej wg miejsca udzielenia pierwszego świadczenia z rozpoznaniem głównym choroby Alzheimera lub chorób pokrewnych (2014–2025)</t>
  </si>
  <si>
    <t>Tabela 2.13: Odsetek nowo rozpoznanych pacjentów w wieku 55 lat i więcej, którzy mieli udzielone świadczenie w ramach neurologii z rozpoznaniem głównym choroby Alzheimera lub chorób pokrewnych w ciągu pół roku i roku od daty udzielenia pierwszego świadczenia (2014–2025)</t>
  </si>
  <si>
    <t>Rok pierwszego świadczenia</t>
  </si>
  <si>
    <t>Świadczenie w neurologii w ciągu pół roku</t>
  </si>
  <si>
    <t>Świadczenie w neurologii w ciągu roku</t>
  </si>
  <si>
    <t>Odsetek nowo rozpoznanych pacjentów w wieku 55 lat i więcej, którzy mieli udzielone świadczenie w ramach neurologii z rozpoznaniem głównym choroby Alzheimera lub chorób pokrewnych w ciągu pół roku ...</t>
  </si>
  <si>
    <t>Tabela 2.14: Średnia liczba świadczeń udzielonych nowo rozpoznanym pacjentom w wieku 55 lat i więcej z rozpoznaniem choroby Alzheimera lub chorób pokrewnych w ramach neurologii w ciągu roku i pół roku od daty udzielenia pierwszego świadczenia z rozpoznaniem choroby Alzheimera i chorób pokrewnych (2014–2025)</t>
  </si>
  <si>
    <t>Średnia liczba świadczeń w neurologii w ciągu pół roku</t>
  </si>
  <si>
    <t>Średnia liczba świadczeń w neurologii w ciągu roku</t>
  </si>
  <si>
    <t>Średnia liczba świadczeń udzielonych nowo rozpoznanym pacjentom w wieku 55 lat i więcej z rozpoznaniem choroby Alzheimera lub chorób pokrewnych w ramach neurologii w ciągu roku i pół roku od daty u...</t>
  </si>
  <si>
    <t>Informacje dotyczy nowo rozpoznanych osób, które w danym roku miały udzielone co najmniej jedno świadczenie z rozpoznaniem głównym choroby Alzheimera lub chorób pokrewnych w ramach neurologii i przeżyły analizowany okres czasu</t>
  </si>
  <si>
    <t>Wykres 2.9: Informacja o miejscach udzielenia dwóch pierwszych świadczeń z rozpoznaniem głównym choroby Alzheimera lub chorób pokrewnych dla nowo rozpoznanych pacjentów w wieku 55 lat i więcej w latach 2014–2025, którzy przeżyli przynajmniej rok od pierwszego świadczenia z rozpoznaniem głównym Alzheimera lub chorób pokrewnych i mieli w tym czasie udzielone przynajmniej dwa takie świadczenia</t>
  </si>
  <si>
    <t>Pierwsze świadczenie</t>
  </si>
  <si>
    <t>Drugie świadczenie</t>
  </si>
  <si>
    <t>Liczba pacjentów</t>
  </si>
  <si>
    <t>NEUROLOGIA</t>
  </si>
  <si>
    <t>POZOSTAŁE</t>
  </si>
  <si>
    <t>PSYCHIATRIA</t>
  </si>
  <si>
    <t>Informacja o miejscach udzielenia dwóch pierwszych świadczeń z rozpoznaniem głównym choroby Alzheimera lub chorób pokrewnych dla nowo rozpoznanych pacjentów w wieku 55 lat i więcej w latach 2014–20...</t>
  </si>
  <si>
    <t>Wykres 2.10: Informacja o miejscach udzielenia drugiego i trzeciego świadczenia z rozpoznaniem głównym choroby Alzheimera lub chorób pokrewnych dla nowo rozpoznanych pacjentów w wieku 55 lat i więcej w latach 2014–2025, którzy przeżyli przynajmniej rok od pierwszego świadczenia z rozpoznaniem głównym Alzheimera lub chorób pokrewnych, mieli w tym czasie udzielone przynajmniej trzy takie świadczenia i pierwsze świadczenie mieli udzielone w POZ</t>
  </si>
  <si>
    <t>Trzecie świadczenie</t>
  </si>
  <si>
    <t>Informacja o miejscach udzielenia drugiego i trzeciego świadczenia z rozpoznaniem głównym choroby Alzheimera lub chorób pokrewnych dla nowo rozpoznanych pacjentów w wieku 55 lat i więcej w latach 2...</t>
  </si>
  <si>
    <t>Wykres 2.11: Informacja o miejscach udzielenia drugiego i trzeciego świadczenia z rozpoznaniem głównym choroby Alzheimera i chorób pokrewnych dla nowo rozpoznanych pacjentów w wieku 55 lat i więcej w latach 2014–2025, którzy przeżyli przynajmniej rok od pierwszego świadczenia z rozpoznaniem głównym Alzheimera lub chorób pokrewnych, mieli w tym czasie udzielone przynajmniej trzy takie świadczenia i pierwsze świadczenie mieli udzielone w ramach neurologii</t>
  </si>
  <si>
    <t>Informacja o miejscach udzielenia drugiego i trzeciego świadczenia z rozpoznaniem głównym choroby Alzheimera i chorób pokrewnych dla nowo rozpoznanych pacjentów w wieku 55 lat i więcej w latach 201...</t>
  </si>
  <si>
    <t>Wykres 2.12: Informacja o miejscach udzielenia drugiego i trzeciego świadczenia z rozpoznaniem głównym choroby Alzheimera i chorób pokrewnych dla nowo rozpoznanych pacjentów w wieku 55 lat i więcej w latach 2014–2025, którzy przeżyli przynajmniej rok od pierwszego świadczenia z rozpoznaniem głównym Alzheimera lub chorób pokrewnych, mieli w tym czasie udzielone przynajmniej trzy takie świadczenia i pierwsze świadczenie mieli udzielone świadczenie w ramach psychiatrii</t>
  </si>
  <si>
    <t>Wykres 2.13: Liczba pacjentów w wieku 55 lat i więcej (w tys.), którzy co najmniej raz zrealizowali receptę na leki refundowane stosowane w leczeniu choroby Alzheimera (2014–2025)</t>
  </si>
  <si>
    <t>Liczba pacjentów (w tys.)</t>
  </si>
  <si>
    <t>Liczba pacjentów w wieku 55 lat i więcej (w tys.), którzy co najmniej raz zrealizowali receptę na leki refundowane stosowane w leczeniu choroby Alzheimera (2014–2025)</t>
  </si>
  <si>
    <t>Refundowane leki stosowane w leczeniu choroby Alzheimera—leki z substancją czynną donepezili hydrochloridum, rivastigminum</t>
  </si>
  <si>
    <t>Wykres 2.14: Struktura wiekowa pacjentów realizujących recepty na leki refundowane stosowane w leczeniu choroby Alzheimera (2014–2025)</t>
  </si>
  <si>
    <t>Odsetek wykupionych opakowań</t>
  </si>
  <si>
    <t>Struktura wiekowa pacjentów realizujących recepty na leki refundowane stosowane w leczeniu choroby Alzheimera (2014–2025)</t>
  </si>
  <si>
    <t>Wykres 2.15a: Liczba kobiet w wieku 55 lat i więcej realizujących recepty na refundowane leki stosowane w leczeniu choroby Alzheimera w przeliczeniu na 10 tys. kobiet w wieku 55+ wg województwa zamieszkania pacjenta (2025)</t>
  </si>
  <si>
    <t>Współczynnik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</si>
  <si>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</si>
  <si>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</si>
  <si>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</si>
  <si>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</si>
  <si>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</si>
  <si>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</si>
  <si>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</si>
  <si>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</si>
  <si>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</si>
  <si>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</si>
  <si>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</si>
  <si>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</si>
  <si>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</si>
  <si>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</si>
  <si>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</si>
  <si>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</si>
  <si>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Liczba kobiet w wieku 55 lat i więcej realizujących recepty na refundowane leki stosowane w leczeniu choroby Alzheimera w przeliczeniu na 10 tys. kobiet w wieku 55+ wg województwa zamieszkania pacj...</t>
  </si>
  <si>
    <t>Źródło: opracowanie własne na podstawie danych GUS, NFZ</t>
  </si>
  <si>
    <t>Wykres 2.15b: Liczba mężczyzn w wieku 55 lat i więcej realizujących recepty na refundowane leki stosowane w leczeniu choroby Alzheimera w przeliczeniu na 10 tys. mężczyzn w wieku 55+ wg województwa zamieszkania pacjenta (2025)</t>
  </si>
  <si>
    <t>Liczba mężczyzn w wieku 55 lat i więcej realizujących recepty na refundowane leki stosowane w leczeniu choroby Alzheimera w przeliczeniu na 10 tys. mężczyzn w wieku 55+ wg województwa zamieszkania ...</t>
  </si>
  <si>
    <t>Wykres 2.16: Liczba pacjentów w wieku 55 lat i więcej (w tys.) rozpoczynających refundowaną farmakoterapię, definiowanych jako osoby, które w danym roku zrealizowały receptę na lek refundowany stosowany w leczeniu choroby Alzheimera i które nie zrealizowały takiej recepty w roku poprzednim (2014–2025)</t>
  </si>
  <si>
    <t>Liczba nowych pacjentów (w tys.)</t>
  </si>
  <si>
    <t>Liczba pacjentów w wieku 55 lat i więcej (w tys.) rozpoczynających refundowaną farmakoterapię, definiowanych jako osoby, które w danym roku zrealizowały receptę na lek refundowany stosowany w lecze...</t>
  </si>
  <si>
    <t>Pacjent rozpoczynających farmakoterapię—osoba, która danym roku zrealizowała receptę na lek refundowany stosowany w leczeniu choroby Alzheimera i które nie zrealizowała takiej recepty w roku poprzednim</t>
  </si>
  <si>
    <t>Wykres 2.17: Wartość refundacji oraz dopłat pacjentów (w mln zł) dla refundowanych leków stosowanych w leczeniu choroby Alzheimera wykupionych dla pacjentów w wieku 55 lat i więcej (2014–2025)</t>
  </si>
  <si>
    <t>Refundacja</t>
  </si>
  <si>
    <t>Dopłata pacjenta</t>
  </si>
  <si>
    <t>Wartość refundacji oraz dopłat pacjentów (w mln zł) dla refundowanych leków stosowanych w leczeniu choroby Alzheimera wykupionych dla pacjentów w wieku 55 lat i więcej (2014–2025)</t>
  </si>
  <si>
    <t>Wykres 2.18: Średnia roczna wartość refundacji oraz dopłat na pacjenta, dla refundowanych leków stosowanych w leczeniu choroby Alzheimera wykupionych dla osób w wieku 55 lat i więcej (2014–2025)</t>
  </si>
  <si>
    <t>Średnia roczna wartość refundacji oraz dopłat na pacjenta, dla refundowanych leków stosowanych w leczeniu choroby Alzheimera wykupionych dla osób w wieku 55 lat i więcej (2014–2025)</t>
  </si>
  <si>
    <t>Tabela 2.15: Realizacja recept na refundowane leki stosowane w leczeniu choroby Alzheimera dla osób w wieku 55 lat i więcej (2014–2025)</t>
  </si>
  <si>
    <t>Wartość refundacji (w mln zł)</t>
  </si>
  <si>
    <t>Wartość dopłat (w mln zł)</t>
  </si>
  <si>
    <t>Liczba opakowań (w tys.)</t>
  </si>
  <si>
    <t>Liczba DDD (w mln)</t>
  </si>
  <si>
    <t>Realizacja recept na refundowane leki stosowane w leczeniu choroby Alzheimera dla osób w wieku 55 lat i więcej (2014–2025)</t>
  </si>
  <si>
    <t>Tabela 2.16: Realizacja recept na refundowane leki stosowane w leczeniu choroby Alzheimera w ramach programu Leki 75+ (2014–2025)</t>
  </si>
  <si>
    <t>Realizacja recept na refundowane leki stosowane w leczeniu choroby Alzheimera w ramach programu Leki 75+ (2014–2025)</t>
  </si>
  <si>
    <t>Wykres 2.19: Średnia roczna wartość refundacji (w zł) dla leków stosowanych w leczeniu choroby Alzheimera dla osób w wieku 55 lat i więcej w przeliczeniu na pacjenta wg województwa zamieszkania pacjenta (2025)</t>
  </si>
  <si>
    <t>Średnia wartość refundacji na pacjenta</t>
  </si>
  <si>
    <t>Średnia roczna wartość refundacji (w zł) dla leków stosowanych w leczeniu choroby Alzheimera dla osób w wieku 55 lat i więcej w przeliczeniu na pacjenta wg województwa zamieszkania pacjenta (2025)</t>
  </si>
  <si>
    <t>Wykres 2.20: Liczba pacjentów w wieku 55 lat i więcej (w tys.), którzy wykupili refundowane leki stosowane w leczeniu choroby Alzheimera, w podziale na substancje czynne (2014–2025)</t>
  </si>
  <si>
    <t>Substancja</t>
  </si>
  <si>
    <t>Rivastigminum</t>
  </si>
  <si>
    <t>Donepezili hydrochloridum</t>
  </si>
  <si>
    <t>Liczba pacjentów w wieku 55 lat i więcej (w tys.), którzy wykupili refundowane leki stosowane w leczeniu choroby Alzheimera, w podziale na substancje czynne (2014–2025)</t>
  </si>
  <si>
    <t>Wykres 2.21: Procentowa zmiana liczby pacjentów w wieku 55 lat i więcej realizujących recepty na leki refundowane stosowane w leczeniu choroby Alzheimera w porównaniu do 2013 r. wg substancji czynnych leków (2013–2025)</t>
  </si>
  <si>
    <t>Zmiana</t>
  </si>
  <si>
    <t>Procentowa zmiana liczby pacjentów w wieku 55 lat i więcej realizujących recepty na leki refundowane stosowane w leczeniu choroby Alzheimera w porównaniu do 2013 r. wg substancji czynnych leków (20...</t>
  </si>
  <si>
    <t>Wykres 2.22: Liczba wykupionych opakowań (w tys.) refundowanych leków stosowanych w leczeniu choroby Alzheimera w podziale na substancje czynne dla osób w wieku 55 lat i więcej (2014–2025)</t>
  </si>
  <si>
    <t>Liczba wykupionych opakowań (w tys.) refundowanych leków stosowanych w leczeniu choroby Alzheimera w podziale na substancje czynne dla osób w wieku 55 lat i więcej (2014–2025)</t>
  </si>
  <si>
    <t>Wykres 2.23: Liczba DDD (w mln) dla wykupionych refundowanych leków stosowanych w leczeniu choroby Alzheimera w podziale na substancje czynne dla osób w wieku 55 lat i więcej (2014–2025)</t>
  </si>
  <si>
    <t>Liczba DDD (w mln) dla wykupionych refundowanych leków stosowanych w leczeniu choroby Alzheimera w podziale na substancje czynne dla osób w wieku 55 lat i więcej (2014–2025)</t>
  </si>
  <si>
    <t>Wykres 2.24: Wartość refundacji (w mln zł) leków stosowanych w leczeniu choroby Alzheimera w podziale na substancje czynne leku dla osób w wieku 55 lat i więcej (2014–2025)</t>
  </si>
  <si>
    <t>Wartość refundacji (w mln zł) leków stosowanych w leczeniu choroby Alzheimera w podziale na substancje czynne leku dla osób w wieku 55 lat i więcej (2014–2025)</t>
  </si>
  <si>
    <t>Tabela 2.17: Wartości refundacji oraz dopłat pacjentów wraz z liczbą wykupionych opakowań i DDD dla refundowanych leków stosowanych w leczeniu choroby Alzheimera, w podziale na substancje czynne leków dla osób w wieku 55 lat i więcej (2025)</t>
  </si>
  <si>
    <t>Substancja czynna</t>
  </si>
  <si>
    <t>Wartości refundacji oraz dopłat pacjentów wraz z liczbą wykupionych opakowań i DDD dla refundowanych leków stosowanych w leczeniu choroby Alzheimera, w podziale na substancje czynne leków dla osób ...</t>
  </si>
  <si>
    <t>Wykres 2.25a: Struktura wieku pacjentów realizujących recepty na leki (refundowane i nierefundowane) stosowane w leczeniu choroby Alzheimera, mężczyźni (2019-2025)</t>
  </si>
  <si>
    <t>Struktura wieku pacjentów realizujących recepty na leki (refundowane i nierefundowane) stosowane w leczeniu choroby Alzheimera, mężczyźni (2019-2025)</t>
  </si>
  <si>
    <t>Źródło: opracowanie własne na podstawie danych CeZ</t>
  </si>
  <si>
    <t>Leki stosowane w leczeniu choroby Alzheimera—leki z substancją czynną donepezili hydrochloridum, rivastigminum, memantinum</t>
  </si>
  <si>
    <t>Wykres 2.25b: Struktura wieku pacjentów realizujących recepty na leki (refundowane i nierefundowane) stosowane w leczeniu choroby Alzheimera, kobiety (2019-2025)</t>
  </si>
  <si>
    <t>Struktura wieku pacjentów realizujących recepty na leki (refundowane i nierefundowane) stosowane w leczeniu choroby Alzheimera, kobiety (2019-2025)</t>
  </si>
  <si>
    <t>Wykres 2.26a: Liczba wykupionych opakowań leków (refundowanych i nierefundowanych) stosowanych w leczeniu choroby Alzheimera w przeliczeniu na osobę, mężczyźni (2019-2025)</t>
  </si>
  <si>
    <t>Liczba opakowań na osobę</t>
  </si>
  <si>
    <t>Liczba wykupionych opakowań leków (refundowanych i nierefundowanych) stosowanych w leczeniu choroby Alzheimera w przeliczeniu na osobę, mężczyźni (2019-2025)</t>
  </si>
  <si>
    <t>Wykres 2.26b: Liczba wykupionych opakowań leków (refundowanych i nierefundowanych) stosowanych w leczeniu choroby Alzheimera w przeliczeniu na osobę, kobiety (2019-2025)</t>
  </si>
  <si>
    <t>Liczba wykupionych opakowań leków (refundowanych i nierefundowanych) stosowanych w leczeniu choroby Alzheimera w przeliczeniu na osobę, kobiety (2019-2025)</t>
  </si>
  <si>
    <t>Wykres 2.27: Struktura opakowań leków (refundowanych i nierefundowanych) stosowanych w leczeniu choroby Alzheimera wg poziomów odpłatności - dotyczy osób w wieku 55 lat i więcej (2025)</t>
  </si>
  <si>
    <t>Stopień odpłatności</t>
  </si>
  <si>
    <t>Odsetek opakowań</t>
  </si>
  <si>
    <t>100% - leki na listach refundacyjnych</t>
  </si>
  <si>
    <t>100% - leki nierefundowane</t>
  </si>
  <si>
    <t>Leki refundowane</t>
  </si>
  <si>
    <t>Struktura opakowań leków (refundowanych i nierefundowanych) stosowanych w leczeniu choroby Alzheimera wg poziomów odpłatności - dotyczy osób w wieku 55 lat i więcej (2025)</t>
  </si>
  <si>
    <t>Tabela 2.18: Liczba pacjentów w wieku 55 lat i więcej i liczba sprzedanych opakowań na leki stosowane w leczeniu choroby Alzheimera (refundowane i nierefundowane) wg substancji czynnych (2025)</t>
  </si>
  <si>
    <t>Wartość sprzedaży (w mln zł)</t>
  </si>
  <si>
    <t>Memantini hydrochloridum</t>
  </si>
  <si>
    <t>Liczba pacjentów w wieku 55 lat i więcej i liczba sprzedanych opakowań na leki stosowane w leczeniu choroby Alzheimera (refundowane i nierefundowane) wg substancji czynnych (2025)</t>
  </si>
  <si>
    <t>Wykres 2.28: Odsetek wartości refundacji oraz wartości dopłat pacjentów do leków (refundowanych i nierefundowanych) stosowanych w leczeniu choroby Alzheimera w podziale na substancję czynną leku (dotyczy osób w wieku 55 lat i więcej, 2025)</t>
  </si>
  <si>
    <t>Kategoria</t>
  </si>
  <si>
    <t>Odsetek dopłat</t>
  </si>
  <si>
    <t>Odsetek refundacji</t>
  </si>
  <si>
    <t>Odsetek wartości refundacji oraz wartości dopłat pacjentów do leków (refundowanych i nierefundowanych) stosowanych w leczeniu choroby Alzheimera w podziale na substancję czynną leku (dotyczy osób w...</t>
  </si>
  <si>
    <t>Leki z substancją czynną memantininum w analizowanych latach nie znajdowały się na wykazie leków refundowanych, jednak mogły zostać zrefundowane w przypadku pacjentów ze specjalnymi uprawnieniami, np. IB—inwalida wojenny</t>
  </si>
  <si>
    <t>Wykres 2.29: Rozkład wieku badanej populacji pacjentów w zakresie ciągłości farmakoterapii lekami z substancją czynną donepezili hydrochloridum</t>
  </si>
  <si>
    <t>Rozkład wieku badanej populacji pacjentów w zakresie ciągłości farmakoterapii lekami z substancją czynną donepezili hydrochloridum</t>
  </si>
  <si>
    <t>Analizę ciągłości farmakoterapii przeprowadzono wg metodyki opisanej w raporcie "NFZ o zdrowiu: Choroba Alzheimera i choroby pokrewne" (rozdział 2.4.1), przyjmując rok 2024 jako bazowy okres obserwacji (=realizacji pierwszej recepty).</t>
  </si>
  <si>
    <t>Wykres 2.30: Struktura proporcji pokrycia dni w leczeniu substancją donepezili hydrochloridum w zależności od grupy wiekowej</t>
  </si>
  <si>
    <t>Proporcja pokrycia dni</t>
  </si>
  <si>
    <t>Odsetek pacjentów</t>
  </si>
  <si>
    <t>80% i więcej</t>
  </si>
  <si>
    <t>[60%,80%)</t>
  </si>
  <si>
    <t>[40%,60%)</t>
  </si>
  <si>
    <t>[20%,40%)</t>
  </si>
  <si>
    <t>&lt;20%</t>
  </si>
  <si>
    <t>Struktura proporcji pokrycia dni w leczeniu substancją donepezili hydrochloridum w zależności od grupy wiekowej</t>
  </si>
  <si>
    <t>Tabela 2.19: Odsetki osób w poszczególnych grupach wiekowych według długości leczenia (w dniach) liczonej od daty realizacji pierwszej recepty w 2024 roku na refundowany lek z substancją czynną donepezilum do daty realizacji ostatniej recepty w okresie obserwacji przesuniętej o liczbę DDD leków wynikającej z realizacji ostatniej recepty</t>
  </si>
  <si>
    <t>&lt;90</t>
  </si>
  <si>
    <t>90-179</t>
  </si>
  <si>
    <t>180-269</t>
  </si>
  <si>
    <t>270-364</t>
  </si>
  <si>
    <t>365 i więcej</t>
  </si>
  <si>
    <t>Odsetki osób w poszczególnych grupach wiekowych według długości leczenia (w dniach) liczonej od daty realizacji pierwszej recepty w 2024 roku na refundowany lek z substancją czynną donepezilum do d...</t>
  </si>
  <si>
    <t>Wykres 2.31: Rozkład wieku badanej populacji pacjentów w zakresie ciągłości farmakoterapii lekami z substancją czynną rivastigminum w postaci innej niż plastry</t>
  </si>
  <si>
    <t>Rozkład wieku badanej populacji pacjentów w zakresie ciągłości farmakoterapii lekami z substancją czynną rivastigminum w postaci innej niż plastry</t>
  </si>
  <si>
    <t>Wykres 2.32: Struktura proporcji pokrycia dni w leczeniu substancją rivastigminum w postaci innej niż plastry w zależności od grupy wiekowej</t>
  </si>
  <si>
    <t>Struktura proporcji pokrycia dni w leczeniu substancją rivastigminum w postaci innej niż plastry w zależności od grupy wiekowej</t>
  </si>
  <si>
    <t>Tabela 2.20: Odsetki osób w poszczególnych grupach wiekowych według długości leczenia (w dniach) liczonej od daty realizacji pierwszej recepty w 2024 roku na refundowany lek z substancją czynną rivastigminum w postaci innej niż plastry do daty realizacji ostatniej recepty w okresie obserwacji przesuniętej o liczbę DDD leków wynikającej z realizacji ostatniej recepty</t>
  </si>
  <si>
    <t>Odsetki osób w poszczególnych grupach wiekowych według długości leczenia (w dniach) liczonej od daty realizacji pierwszej recepty w 2024 roku na refundowany lek z substancją czynną rivastigminum w ...</t>
  </si>
  <si>
    <t>Wykres 2.33: Rozkład wieku badanej populacji pacjentów w zakresie ciągłości farmakoterapii lekami z substancją czynną rivastigminum w postaci plastrów</t>
  </si>
  <si>
    <t>Rozkład wieku badanej populacji pacjentów w zakresie ciągłości farmakoterapii lekami z substancją czynną rivastigminum w postaci plastrów</t>
  </si>
  <si>
    <t>Wykres 2.34: Struktura proporcji pokrycia dni w leczeniu substancją rivastigminum w postaci plastrów w zależności od grupy wiekowej</t>
  </si>
  <si>
    <t>Struktura proporcji pokrycia dni w leczeniu substancją rivastigminum w postaci plastrów w zależności od grupy wiekowej</t>
  </si>
  <si>
    <t>Tabela 2.21: Odsetki osób w poszczególnych grupach wiekowych według długości leczenia (w dniach) liczonej od daty realizacji pierwszej recepty w 2024 roku na refundowany lek z substancją czynną rivastigminum w postaci plastrów do daty realizacji ostatniej recepty w okresie obserwacji przesuniętej o liczbę DDD leków wynikającej z realizacji ostatniej recepty</t>
  </si>
  <si>
    <t>Wykres 2.35: Liczba pacjentów w wieku 55 lat i więcej realizujących zlecenia na wyroby medyczne z powodu choroby Alzheimera lub chorób pokrewnych w latach 2014–2025</t>
  </si>
  <si>
    <t>Liczba pacjentów w wieku 55 lat i więcej realizujących zlecenia na wyroby medyczne z powodu choroby Alzheimera lub chorób pokrewnych w latach 2014–2025</t>
  </si>
  <si>
    <t>Rozpoznanie choroby Alzheimera lub chorób pokrewnych—rozpoznania F00–F01 (wszystkie rozszerzenia, także 3-znakowe), F02.1–F02.3, G30 (wszystkie rozszerzenia, także 3-znakowe) oraz rozpoznania G31.0, G31.1, G31.8, G31.9 wg ICD-10</t>
  </si>
  <si>
    <t>Wykres 2.36: Standaryzowany strukturą wiekowo-płciową Polski w 2025 r. odsetek osób w wieku 55 lat i więcej, które w 2025 r. zrealizowały zlecenie na co najmniej jeden wyrób medyczny z powodu choroby Alzheimera lub chorób pokrewnych</t>
  </si>
  <si>
    <t>Współczynnik standaryzowany</t>
  </si>
  <si>
    <t>Standaryzowany strukturą wiekowo-płciową Polski w 2025 r. odsetek osób w wieku 55 lat i więcej, które w 2025 r. zrealizowały zlecenie na co najmniej jeden wyrób medyczny z powodu choroby Alzheimera...</t>
  </si>
  <si>
    <t>Wykres 2.37: Łączna wartość zrealizowanych refundowanych wyrobów medycznych z powodu choroby Alzheimera lub chorób pokrewnych dla osób w wieku 55 lat i więcej w latach 2014–2025 w podziale na część refundacji i sumę dopłat pacjentów</t>
  </si>
  <si>
    <t>Rodzaj</t>
  </si>
  <si>
    <t>Wartość (w mln zł)</t>
  </si>
  <si>
    <t>Dopłata pacjentów</t>
  </si>
  <si>
    <t>Łączna wartość zrealizowanych refundowanych wyrobów medycznych z powodu choroby Alzheimera lub chorób pokrewnych dla osób w wieku 55 lat i więcej w latach 2014–2025 w podziale na część refundacji i...</t>
  </si>
  <si>
    <t>Tabela 2.22: Kwoty refundacji oraz dopłat pacjentów dla poszczególnych wyrobów medycznych wykupionych w związku z rozpoznaniem choroby Alzheimera lub chorób pokrewnych (dotyczy osób w wieku 55 lat i więcej; 2014, 2025)</t>
  </si>
  <si>
    <t>Wyrób medyczny</t>
  </si>
  <si>
    <t>Liczba pacjentów (w tys.) (2014)</t>
  </si>
  <si>
    <t>Kwota refundacji (w tys. zł) (2014)</t>
  </si>
  <si>
    <t>Kwota dopłat pacjentów (w tys. zł) (2014)</t>
  </si>
  <si>
    <t>Liczba pacjentów (w tys.) (2025)</t>
  </si>
  <si>
    <t>Kwota refundacji (w tys. zł) (2025)</t>
  </si>
  <si>
    <t>Kwota dopłat pacjentów (w tys. zł) (2025)</t>
  </si>
  <si>
    <t>Pieluchomajtki</t>
  </si>
  <si>
    <t>Materace i poduszki przeciwodleżynowe</t>
  </si>
  <si>
    <t>Cewniki</t>
  </si>
  <si>
    <t>Worki do zbiórki moczu</t>
  </si>
  <si>
    <t>Wyroby ułatwiające chodzenie (kule, balkoniki, podpórki, trójnogi, czwórnogi)</t>
  </si>
  <si>
    <t>Wózki inwalidzkie</t>
  </si>
  <si>
    <t>Sprzęt stomijny</t>
  </si>
  <si>
    <t>pozostałe</t>
  </si>
  <si>
    <t>Kwoty refundacji oraz dopłat pacjentów dla poszczególnych wyrobów medycznych wykupionych w związku z rozpoznaniem choroby Alzheimera lub chorób pokrewnych (dotyczy osób w wieku 55 lat i więcej; 201...</t>
  </si>
  <si>
    <t>Rozpoznanie choroby Alzheimera lub chorób pokrewnych—rozpoznania F00–F01 (wszystkie rozszerzenia, także 3-znakowe), F02.1–F02.3, G30 (wszystkie rozszerzenia, także 3-znakowe) oraz rozpoznania G31.0, G31.1, G31.8, G31.9 wg ICD-11</t>
  </si>
  <si>
    <t>Łączna liczba pacjentów nie jest sumą pacjentów dla poszczególnych wyrobów, ponieważ pacjent w danym roku mógł zrealizować zlecenia na różne wyroby</t>
  </si>
  <si>
    <t>Wykres 2.38: Średnia roczna wartość refundacji i dopłat pacjentów dla refundowanych wyrobów medycznych zrealizowanych z powodu choroby Alzheimera lub chorób pokrewnych w przeliczeniu na 1 osobę w podziale na kwotę refundacji i dopłatę pacjentów (dotyczy osób w wieku 55 lat i więcej; lata 2014, 2025)</t>
  </si>
  <si>
    <t>Wartość</t>
  </si>
  <si>
    <t>Średnia roczna kwota refundacji na 1 osobę (zł)</t>
  </si>
  <si>
    <t>Średnia roczna kwota dopłaty na 1 osobę (zł)</t>
  </si>
  <si>
    <t>Średnia roczna wartość refundacji i dopłat pacjentów dla refundowanych wyrobów medycznych zrealizowanych z powodu choroby Alzheimera lub chorób pokrewnych w przeliczeniu na 1 osobę w podziale na kw...</t>
  </si>
  <si>
    <t xml:space="preserve">      stacjonarne oddziały psychiatryczne</t>
  </si>
  <si>
    <t xml:space="preserve">      psychiatryczne oddziały dzienne</t>
  </si>
  <si>
    <t xml:space="preserve">      poradnie psychiatryczne</t>
  </si>
  <si>
    <t xml:space="preserve">      ZLŚ</t>
  </si>
  <si>
    <t xml:space="preserve">     psychiatryczny ZOL/ZPO</t>
  </si>
  <si>
    <t>Opieka psychiatryczna i leczenie uzależnień, CZP, w tym:</t>
  </si>
  <si>
    <t xml:space="preserve">        Leczenie szpitalne: oddziały neurologiczne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</si>
</sst>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4" formatCode="_-* #,##0.00\ &quot;zł&quot;_-;\-* #,##0.00\ &quot;zł&quot;_-;_-* &quot;-&quot;??\ &quot;zł&quot;_-;_-@_-"/>
    <numFmt numFmtId="43" formatCode="_-* #,##0.00_-;\-* #,##0.00_-;_-* &quot;-&quot;??_-;_-@_-"/>
    <numFmt numFmtId="164" formatCode="0.0%"/>
    <numFmt numFmtId="165" formatCode="#,##0.0"/>
    <numFmt numFmtId="166" formatCode="_-* #,##0.0_-;\-* #,##0.0_-;_-* &quot;-&quot;??_-;_-@_-"/>
    <numFmt numFmtId="167" formatCode="#,##0.0_ ;\-#,##0.0\ "/>
    <numFmt numFmtId="168" formatCode="0.0"/>
    <numFmt numFmtId="169" formatCode="_-* #,##0.0\ &quot;zł&quot;_-;\-* #,##0.0\ &quot;zł&quot;_-;_-* &quot;-&quot;??\ &quot;zł&quot;_-;_-@_-"/>
  </numFmts>
  <fonts count="11" x14ac:knownFonts="1">
    <font>
      <sz val="11"/>
      <color rgb="FF000000"/>
      <name val="Calibri"/>
      <family val="2"/>
      <scheme val="minor"/>
    </font>
    <font>
      <b/>
      <sz val="12"/>
      <color rgb="FFFFFFFF"/>
      <name val="Calibri"/>
    </font>
    <font>
      <sz val="11"/>
      <color rgb="FF000000"/>
      <name val="Calibri"/>
    </font>
    <font>
      <b/>
      <sz val="18"/>
      <color rgb="FFFFFFFF"/>
      <name val="Calibri"/>
    </font>
    <font>
      <b/>
      <sz val="11"/>
      <color rgb="FFFFFFFF"/>
      <name val="Calibri"/>
    </font>
    <font>
      <u/>
      <sz val="11"/>
      <color theme="10"/>
      <name val="Calibri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b/>
      <sz val="11"/>
      <color rgb="FFFFFFFF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261474"/>
      </patternFill>
    </fill>
  </fills>
  <borders count="9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3">
    <xf numFmtId="0" fontId="0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</cellStyleXfs>
  <cellXfs count="153">
    <xf numFmtId="0" fontId="0" fillId="0" borderId="0" xfId="0"/>
    <xf numFmtId="0" fontId="1" fillId="2" borderId="1" xfId="0" applyFont="1" applyFill="1" applyBorder="1"/>
    <xf numFmtId="0" fontId="2" fillId="0" borderId="1" xfId="0" applyFont="1" applyBorder="1"/>
    <xf numFmtId="0" fontId="1" fillId="2" borderId="2" xfId="0" applyFont="1" applyFill="1" applyBorder="1"/>
    <xf numFmtId="0" fontId="2" fillId="0" borderId="2" xfId="0" applyFont="1" applyBorder="1"/>
    <xf numFmtId="0" fontId="2" fillId="0" borderId="5" xfId="0" applyFont="1" applyBorder="1"/>
    <xf numFmtId="164" fontId="2" fillId="0" borderId="0" xfId="0" applyNumberFormat="1" applyFont="1"/>
    <xf numFmtId="164" fontId="2" fillId="0" borderId="2" xfId="0" applyNumberFormat="1" applyFont="1" applyBorder="1"/>
    <xf numFmtId="0" fontId="4" fillId="2" borderId="6" xfId="0" applyFont="1" applyFill="1" applyBorder="1"/>
    <xf numFmtId="0" fontId="4" fillId="2" borderId="3" xfId="0" applyFont="1" applyFill="1" applyBorder="1"/>
    <xf numFmtId="0" fontId="4" fillId="2" borderId="4" xfId="0" applyFont="1" applyFill="1" applyBorder="1"/>
    <xf numFmtId="164" fontId="2" fillId="0" borderId="7" xfId="0" applyNumberFormat="1" applyFont="1" applyBorder="1"/>
    <xf numFmtId="0" fontId="2" fillId="0" borderId="8" xfId="0" applyFont="1" applyBorder="1"/>
    <xf numFmtId="164" fontId="2" fillId="0" borderId="5" xfId="0" applyNumberFormat="1" applyFont="1" applyBorder="1"/>
    <xf numFmtId="0" fontId="2" fillId="0" borderId="7" xfId="0" applyFont="1" applyBorder="1"/>
    <xf numFmtId="0" fontId="5" fillId="0" borderId="1" xfId="0" applyFont="1" applyBorder="1"/>
    <xf numFmtId="0" fontId="5" fillId="0" borderId="0" xfId="0" applyFont="1"/>
    <xf numFmtId="164" fontId="2" fillId="0" borderId="0" xfId="0" applyNumberFormat="1" applyFont="1"/>
    <xf numFmtId="164" fontId="2" fillId="0" borderId="2" xfId="0" applyNumberFormat="1" applyFont="1" applyBorder="1"/>
    <xf numFmtId="164" fontId="2" fillId="0" borderId="7" xfId="0" applyNumberFormat="1" applyFont="1" applyBorder="1"/>
    <xf numFmtId="164" fontId="2" fillId="0" borderId="5" xfId="0" applyNumberFormat="1" applyFont="1" applyBorder="1"/>
    <xf numFmtId="164" fontId="2" fillId="0" borderId="0" xfId="0" applyNumberFormat="1" applyFont="1"/>
    <xf numFmtId="164" fontId="2" fillId="0" borderId="7" xfId="0" applyNumberFormat="1" applyFont="1" applyBorder="1"/>
    <xf numFmtId="164" fontId="2" fillId="0" borderId="0" xfId="0" applyNumberFormat="1" applyFont="1"/>
    <xf numFmtId="164" fontId="2" fillId="0" borderId="7" xfId="0" applyNumberFormat="1" applyFont="1" applyBorder="1"/>
    <xf numFmtId="164" fontId="2" fillId="0" borderId="0" xfId="0" applyNumberFormat="1" applyFont="1"/>
    <xf numFmtId="164" fontId="2" fillId="0" borderId="2" xfId="0" applyNumberFormat="1" applyFont="1" applyBorder="1"/>
    <xf numFmtId="164" fontId="2" fillId="0" borderId="7" xfId="0" applyNumberFormat="1" applyFont="1" applyBorder="1"/>
    <xf numFmtId="164" fontId="2" fillId="0" borderId="5" xfId="0" applyNumberFormat="1" applyFont="1" applyBorder="1"/>
    <xf numFmtId="164" fontId="2" fillId="0" borderId="0" xfId="0" applyNumberFormat="1" applyFont="1"/>
    <xf numFmtId="164" fontId="2" fillId="0" borderId="2" xfId="0" applyNumberFormat="1" applyFont="1" applyBorder="1"/>
    <xf numFmtId="164" fontId="2" fillId="0" borderId="7" xfId="0" applyNumberFormat="1" applyFont="1" applyBorder="1"/>
    <xf numFmtId="164" fontId="2" fillId="0" borderId="5" xfId="0" applyNumberFormat="1" applyFont="1" applyBorder="1"/>
    <xf numFmtId="164" fontId="2" fillId="0" borderId="2" xfId="0" applyNumberFormat="1" applyFont="1" applyBorder="1"/>
    <xf numFmtId="164" fontId="2" fillId="0" borderId="5" xfId="0" applyNumberFormat="1" applyFont="1" applyBorder="1"/>
    <xf numFmtId="165" fontId="2" fillId="0" borderId="2" xfId="0" applyNumberFormat="1" applyFont="1" applyBorder="1"/>
    <xf numFmtId="165" fontId="2" fillId="0" borderId="5" xfId="0" applyNumberFormat="1" applyFont="1" applyBorder="1"/>
    <xf numFmtId="3" fontId="2" fillId="0" borderId="0" xfId="0" applyNumberFormat="1" applyFont="1"/>
    <xf numFmtId="3" fontId="2" fillId="0" borderId="2" xfId="0" applyNumberFormat="1" applyFont="1" applyBorder="1"/>
    <xf numFmtId="3" fontId="2" fillId="0" borderId="7" xfId="0" applyNumberFormat="1" applyFont="1" applyBorder="1"/>
    <xf numFmtId="3" fontId="2" fillId="0" borderId="5" xfId="0" applyNumberFormat="1" applyFont="1" applyBorder="1"/>
    <xf numFmtId="44" fontId="2" fillId="0" borderId="2" xfId="0" applyNumberFormat="1" applyFont="1" applyBorder="1"/>
    <xf numFmtId="44" fontId="2" fillId="0" borderId="5" xfId="0" applyNumberFormat="1" applyFont="1" applyBorder="1"/>
    <xf numFmtId="165" fontId="2" fillId="0" borderId="0" xfId="0" applyNumberFormat="1" applyFont="1"/>
    <xf numFmtId="165" fontId="2" fillId="0" borderId="7" xfId="0" applyNumberFormat="1" applyFont="1" applyBorder="1"/>
    <xf numFmtId="165" fontId="2" fillId="0" borderId="0" xfId="0" applyNumberFormat="1" applyFont="1"/>
    <xf numFmtId="165" fontId="2" fillId="0" borderId="7" xfId="0" applyNumberFormat="1" applyFont="1" applyBorder="1"/>
    <xf numFmtId="164" fontId="2" fillId="0" borderId="2" xfId="0" applyNumberFormat="1" applyFont="1" applyBorder="1"/>
    <xf numFmtId="164" fontId="2" fillId="0" borderId="5" xfId="0" applyNumberFormat="1" applyFont="1" applyBorder="1"/>
    <xf numFmtId="3" fontId="2" fillId="0" borderId="2" xfId="0" applyNumberFormat="1" applyFont="1" applyBorder="1"/>
    <xf numFmtId="3" fontId="2" fillId="0" borderId="5" xfId="0" applyNumberFormat="1" applyFont="1" applyBorder="1"/>
    <xf numFmtId="3" fontId="2" fillId="0" borderId="2" xfId="0" applyNumberFormat="1" applyFont="1" applyBorder="1"/>
    <xf numFmtId="3" fontId="2" fillId="0" borderId="5" xfId="0" applyNumberFormat="1" applyFont="1" applyBorder="1"/>
    <xf numFmtId="3" fontId="2" fillId="0" borderId="2" xfId="0" applyNumberFormat="1" applyFont="1" applyBorder="1"/>
    <xf numFmtId="3" fontId="2" fillId="0" borderId="5" xfId="0" applyNumberFormat="1" applyFont="1" applyBorder="1"/>
    <xf numFmtId="3" fontId="2" fillId="0" borderId="2" xfId="0" applyNumberFormat="1" applyFont="1" applyBorder="1"/>
    <xf numFmtId="3" fontId="2" fillId="0" borderId="5" xfId="0" applyNumberFormat="1" applyFont="1" applyBorder="1"/>
    <xf numFmtId="164" fontId="2" fillId="0" borderId="2" xfId="0" applyNumberFormat="1" applyFont="1" applyBorder="1"/>
    <xf numFmtId="164" fontId="2" fillId="0" borderId="5" xfId="0" applyNumberFormat="1" applyFont="1" applyBorder="1"/>
    <xf numFmtId="165" fontId="2" fillId="0" borderId="2" xfId="0" applyNumberFormat="1" applyFont="1" applyBorder="1"/>
    <xf numFmtId="165" fontId="2" fillId="0" borderId="5" xfId="0" applyNumberFormat="1" applyFont="1" applyBorder="1"/>
    <xf numFmtId="165" fontId="2" fillId="0" borderId="2" xfId="0" applyNumberFormat="1" applyFont="1" applyBorder="1"/>
    <xf numFmtId="165" fontId="2" fillId="0" borderId="5" xfId="0" applyNumberFormat="1" applyFont="1" applyBorder="1"/>
    <xf numFmtId="165" fontId="2" fillId="0" borderId="2" xfId="0" applyNumberFormat="1" applyFont="1" applyBorder="1"/>
    <xf numFmtId="165" fontId="2" fillId="0" borderId="5" xfId="0" applyNumberFormat="1" applyFont="1" applyBorder="1"/>
    <xf numFmtId="165" fontId="2" fillId="0" borderId="2" xfId="0" applyNumberFormat="1" applyFont="1" applyBorder="1"/>
    <xf numFmtId="165" fontId="2" fillId="0" borderId="5" xfId="0" applyNumberFormat="1" applyFont="1" applyBorder="1"/>
    <xf numFmtId="164" fontId="2" fillId="0" borderId="2" xfId="0" applyNumberFormat="1" applyFont="1" applyBorder="1"/>
    <xf numFmtId="164" fontId="2" fillId="0" borderId="5" xfId="0" applyNumberFormat="1" applyFont="1" applyBorder="1"/>
    <xf numFmtId="164" fontId="2" fillId="0" borderId="2" xfId="0" applyNumberFormat="1" applyFont="1" applyBorder="1"/>
    <xf numFmtId="164" fontId="2" fillId="0" borderId="5" xfId="0" applyNumberFormat="1" applyFont="1" applyBorder="1"/>
    <xf numFmtId="3" fontId="2" fillId="0" borderId="2" xfId="0" applyNumberFormat="1" applyFont="1" applyBorder="1"/>
    <xf numFmtId="3" fontId="2" fillId="0" borderId="5" xfId="0" applyNumberFormat="1" applyFont="1" applyBorder="1"/>
    <xf numFmtId="164" fontId="2" fillId="0" borderId="2" xfId="0" applyNumberFormat="1" applyFont="1" applyBorder="1"/>
    <xf numFmtId="164" fontId="2" fillId="0" borderId="5" xfId="0" applyNumberFormat="1" applyFont="1" applyBorder="1"/>
    <xf numFmtId="165" fontId="2" fillId="0" borderId="0" xfId="0" applyNumberFormat="1" applyFont="1"/>
    <xf numFmtId="3" fontId="2" fillId="0" borderId="2" xfId="0" applyNumberFormat="1" applyFont="1" applyBorder="1"/>
    <xf numFmtId="3" fontId="2" fillId="0" borderId="5" xfId="0" applyNumberFormat="1" applyFont="1" applyBorder="1"/>
    <xf numFmtId="164" fontId="2" fillId="0" borderId="2" xfId="0" applyNumberFormat="1" applyFont="1" applyBorder="1"/>
    <xf numFmtId="164" fontId="2" fillId="0" borderId="5" xfId="0" applyNumberFormat="1" applyFont="1" applyBorder="1"/>
    <xf numFmtId="165" fontId="2" fillId="0" borderId="0" xfId="0" applyNumberFormat="1" applyFont="1"/>
    <xf numFmtId="3" fontId="2" fillId="0" borderId="2" xfId="0" applyNumberFormat="1" applyFont="1" applyBorder="1"/>
    <xf numFmtId="3" fontId="2" fillId="0" borderId="5" xfId="0" applyNumberFormat="1" applyFont="1" applyBorder="1"/>
    <xf numFmtId="164" fontId="2" fillId="0" borderId="2" xfId="0" applyNumberFormat="1" applyFont="1" applyBorder="1"/>
    <xf numFmtId="164" fontId="2" fillId="0" borderId="5" xfId="0" applyNumberFormat="1" applyFont="1" applyBorder="1"/>
    <xf numFmtId="165" fontId="2" fillId="0" borderId="0" xfId="0" applyNumberFormat="1" applyFont="1"/>
    <xf numFmtId="3" fontId="2" fillId="0" borderId="2" xfId="0" applyNumberFormat="1" applyFont="1" applyBorder="1"/>
    <xf numFmtId="3" fontId="2" fillId="0" borderId="5" xfId="0" applyNumberFormat="1" applyFont="1" applyBorder="1"/>
    <xf numFmtId="165" fontId="2" fillId="0" borderId="0" xfId="0" applyNumberFormat="1" applyFont="1"/>
    <xf numFmtId="165" fontId="2" fillId="0" borderId="7" xfId="0" applyNumberFormat="1" applyFont="1" applyBorder="1"/>
    <xf numFmtId="0" fontId="5" fillId="0" borderId="8" xfId="0" applyFont="1" applyBorder="1"/>
    <xf numFmtId="0" fontId="0" fillId="0" borderId="0" xfId="0" applyAlignment="1">
      <alignment horizontal="left"/>
    </xf>
    <xf numFmtId="0" fontId="4" fillId="2" borderId="3" xfId="0" applyFont="1" applyFill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8" xfId="0" applyFont="1" applyBorder="1" applyAlignment="1">
      <alignment horizontal="left"/>
    </xf>
    <xf numFmtId="0" fontId="5" fillId="0" borderId="0" xfId="0" applyFont="1" applyAlignment="1">
      <alignment horizontal="left"/>
    </xf>
    <xf numFmtId="165" fontId="0" fillId="0" borderId="0" xfId="0" applyNumberFormat="1"/>
    <xf numFmtId="43" fontId="0" fillId="0" borderId="0" xfId="1" applyFont="1"/>
    <xf numFmtId="43" fontId="2" fillId="0" borderId="2" xfId="1" applyFont="1" applyBorder="1"/>
    <xf numFmtId="43" fontId="2" fillId="0" borderId="5" xfId="1" applyFont="1" applyBorder="1"/>
    <xf numFmtId="166" fontId="2" fillId="0" borderId="0" xfId="1" applyNumberFormat="1" applyFont="1"/>
    <xf numFmtId="166" fontId="0" fillId="0" borderId="0" xfId="1" applyNumberFormat="1" applyFont="1"/>
    <xf numFmtId="166" fontId="2" fillId="0" borderId="2" xfId="1" applyNumberFormat="1" applyFont="1" applyBorder="1"/>
    <xf numFmtId="166" fontId="2" fillId="0" borderId="7" xfId="1" applyNumberFormat="1" applyFont="1" applyBorder="1"/>
    <xf numFmtId="166" fontId="2" fillId="0" borderId="5" xfId="1" applyNumberFormat="1" applyFont="1" applyBorder="1"/>
    <xf numFmtId="167" fontId="2" fillId="0" borderId="0" xfId="1" applyNumberFormat="1" applyFont="1"/>
    <xf numFmtId="167" fontId="0" fillId="0" borderId="0" xfId="1" applyNumberFormat="1" applyFont="1"/>
    <xf numFmtId="167" fontId="2" fillId="0" borderId="2" xfId="1" applyNumberFormat="1" applyFont="1" applyBorder="1"/>
    <xf numFmtId="167" fontId="2" fillId="0" borderId="7" xfId="1" applyNumberFormat="1" applyFont="1" applyBorder="1"/>
    <xf numFmtId="167" fontId="2" fillId="0" borderId="5" xfId="1" applyNumberFormat="1" applyFont="1" applyBorder="1"/>
    <xf numFmtId="0" fontId="4" fillId="2" borderId="3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68" fontId="2" fillId="0" borderId="0" xfId="0" applyNumberFormat="1" applyFont="1"/>
    <xf numFmtId="168" fontId="0" fillId="0" borderId="0" xfId="0" applyNumberFormat="1"/>
    <xf numFmtId="168" fontId="2" fillId="0" borderId="2" xfId="0" applyNumberFormat="1" applyFont="1" applyBorder="1"/>
    <xf numFmtId="168" fontId="2" fillId="0" borderId="7" xfId="0" applyNumberFormat="1" applyFont="1" applyBorder="1"/>
    <xf numFmtId="168" fontId="2" fillId="0" borderId="5" xfId="0" applyNumberFormat="1" applyFont="1" applyBorder="1"/>
    <xf numFmtId="0" fontId="7" fillId="0" borderId="8" xfId="0" applyFont="1" applyBorder="1" applyAlignment="1">
      <alignment horizontal="left"/>
    </xf>
    <xf numFmtId="0" fontId="7" fillId="0" borderId="7" xfId="0" applyFont="1" applyBorder="1"/>
    <xf numFmtId="43" fontId="7" fillId="0" borderId="5" xfId="1" applyFont="1" applyBorder="1"/>
    <xf numFmtId="0" fontId="7" fillId="0" borderId="1" xfId="0" applyFont="1" applyBorder="1" applyAlignment="1">
      <alignment horizontal="left"/>
    </xf>
    <xf numFmtId="0" fontId="8" fillId="0" borderId="0" xfId="0" applyFont="1"/>
    <xf numFmtId="43" fontId="7" fillId="0" borderId="2" xfId="1" applyFont="1" applyBorder="1"/>
    <xf numFmtId="0" fontId="7" fillId="0" borderId="8" xfId="0" applyFont="1" applyBorder="1"/>
    <xf numFmtId="166" fontId="7" fillId="0" borderId="7" xfId="1" applyNumberFormat="1" applyFont="1" applyBorder="1"/>
    <xf numFmtId="166" fontId="7" fillId="0" borderId="5" xfId="1" applyNumberFormat="1" applyFont="1" applyBorder="1"/>
    <xf numFmtId="0" fontId="9" fillId="0" borderId="1" xfId="0" applyFont="1" applyBorder="1"/>
    <xf numFmtId="169" fontId="2" fillId="0" borderId="2" xfId="0" applyNumberFormat="1" applyFont="1" applyBorder="1"/>
    <xf numFmtId="169" fontId="2" fillId="0" borderId="5" xfId="0" applyNumberFormat="1" applyFont="1" applyBorder="1"/>
    <xf numFmtId="164" fontId="0" fillId="0" borderId="0" xfId="2" applyNumberFormat="1" applyFont="1"/>
    <xf numFmtId="164" fontId="2" fillId="0" borderId="2" xfId="2" applyNumberFormat="1" applyFont="1" applyBorder="1"/>
    <xf numFmtId="164" fontId="2" fillId="0" borderId="7" xfId="2" applyNumberFormat="1" applyFont="1" applyBorder="1"/>
    <xf numFmtId="164" fontId="2" fillId="0" borderId="5" xfId="2" applyNumberFormat="1" applyFont="1" applyBorder="1"/>
    <xf numFmtId="0" fontId="10" fillId="2" borderId="6" xfId="0" applyFont="1" applyFill="1" applyBorder="1"/>
    <xf numFmtId="43" fontId="4" fillId="2" borderId="4" xfId="1" applyFont="1" applyFill="1" applyBorder="1"/>
    <xf numFmtId="166" fontId="4" fillId="2" borderId="4" xfId="1" applyNumberFormat="1" applyFont="1" applyFill="1" applyBorder="1"/>
    <xf numFmtId="168" fontId="4" fillId="2" borderId="4" xfId="0" applyNumberFormat="1" applyFont="1" applyFill="1" applyBorder="1"/>
    <xf numFmtId="166" fontId="4" fillId="2" borderId="6" xfId="1" applyNumberFormat="1" applyFont="1" applyFill="1" applyBorder="1"/>
    <xf numFmtId="164" fontId="4" fillId="2" borderId="4" xfId="2" applyNumberFormat="1" applyFont="1" applyFill="1" applyBorder="1"/>
    <xf numFmtId="0" fontId="4" fillId="2" borderId="6" xfId="0" applyFont="1" applyFill="1" applyBorder="1" applyAlignment="1">
      <alignment horizontal="left"/>
    </xf>
    <xf numFmtId="0" fontId="2" fillId="0" borderId="7" xfId="0" applyFont="1" applyBorder="1" applyAlignment="1">
      <alignment horizontal="left"/>
    </xf>
    <xf numFmtId="164" fontId="0" fillId="0" borderId="0" xfId="0" applyNumberFormat="1"/>
    <xf numFmtId="165" fontId="7" fillId="0" borderId="7" xfId="0" applyNumberFormat="1" applyFont="1" applyBorder="1"/>
    <xf numFmtId="164" fontId="7" fillId="0" borderId="7" xfId="0" applyNumberFormat="1" applyFont="1" applyBorder="1"/>
    <xf numFmtId="164" fontId="7" fillId="0" borderId="5" xfId="0" applyNumberFormat="1" applyFont="1" applyBorder="1"/>
    <xf numFmtId="0" fontId="3" fillId="2" borderId="3" xfId="0" applyFont="1" applyFill="1" applyBorder="1"/>
    <xf numFmtId="0" fontId="3" fillId="2" borderId="4" xfId="0" applyFont="1" applyFill="1" applyBorder="1"/>
    <xf numFmtId="0" fontId="0" fillId="0" borderId="0" xfId="0" applyAlignment="1">
      <alignment horizontal="left" wrapText="1"/>
    </xf>
    <xf numFmtId="0" fontId="7" fillId="0" borderId="1" xfId="0" applyFont="1" applyBorder="1"/>
    <xf numFmtId="3" fontId="7" fillId="0" borderId="2" xfId="0" applyNumberFormat="1" applyFont="1" applyBorder="1"/>
    <xf numFmtId="3" fontId="7" fillId="0" borderId="5" xfId="0" applyNumberFormat="1" applyFont="1" applyBorder="1"/>
  </cellXfs>
  <cellStyles count="3">
    <cellStyle name="Dziesiętny" xfId="1" builtinId="3"/>
    <cellStyle name="Normalny" xfId="0" builtinId="0"/>
    <cellStyle name="Procentowy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74" Type="http://schemas.openxmlformats.org/officeDocument/2006/relationships/styles" Target="styles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calcChain" Target="calcChain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2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3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4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5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6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7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8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9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0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1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2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3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4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5.pn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6.pn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7.pn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8.png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9.png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30.png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1.png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2.png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3.png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4.png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5.png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6.png"/></Relationships>
</file>

<file path=xl/drawings/_rels/drawing3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7.png"/></Relationships>
</file>

<file path=xl/drawings/_rels/drawing38.xml.rels><?xml version="1.0" encoding="UTF-8" standalone="yes"?>
<Relationships xmlns="http://schemas.openxmlformats.org/package/2006/relationships"><Relationship Id="rId1" Type="http://schemas.openxmlformats.org/officeDocument/2006/relationships/image" Target="../media/image38.png"/></Relationships>
</file>

<file path=xl/drawings/_rels/drawing39.xml.rels><?xml version="1.0" encoding="UTF-8" standalone="yes"?>
<Relationships xmlns="http://schemas.openxmlformats.org/package/2006/relationships"><Relationship Id="rId1" Type="http://schemas.openxmlformats.org/officeDocument/2006/relationships/image" Target="../media/image39.png"/></Relationships>
</file>

<file path=xl/drawings/_rels/drawing40.xml.rels><?xml version="1.0" encoding="UTF-8" standalone="yes"?>
<Relationships xmlns="http://schemas.openxmlformats.org/package/2006/relationships"><Relationship Id="rId1" Type="http://schemas.openxmlformats.org/officeDocument/2006/relationships/image" Target="../media/image40.png"/></Relationships>
</file>

<file path=xl/drawings/_rels/drawing41.xml.rels><?xml version="1.0" encoding="UTF-8" standalone="yes"?>
<Relationships xmlns="http://schemas.openxmlformats.org/package/2006/relationships"><Relationship Id="rId1" Type="http://schemas.openxmlformats.org/officeDocument/2006/relationships/image" Target="../media/image41.png"/></Relationships>
</file>

<file path=xl/drawings/_rels/drawing4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2.png"/></Relationships>
</file>

<file path=xl/drawings/_rels/drawing43.xml.rels><?xml version="1.0" encoding="UTF-8" standalone="yes"?>
<Relationships xmlns="http://schemas.openxmlformats.org/package/2006/relationships"><Relationship Id="rId1" Type="http://schemas.openxmlformats.org/officeDocument/2006/relationships/image" Target="../media/image43.png"/></Relationships>
</file>

<file path=xl/drawings/_rels/drawing4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4.png"/></Relationships>
</file>

<file path=xl/drawings/_rels/drawing4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5.png"/></Relationships>
</file>

<file path=xl/drawings/_rels/drawing46.xml.rels><?xml version="1.0" encoding="UTF-8" standalone="yes"?>
<Relationships xmlns="http://schemas.openxmlformats.org/package/2006/relationships"><Relationship Id="rId1" Type="http://schemas.openxmlformats.org/officeDocument/2006/relationships/image" Target="../media/image46.png"/></Relationships>
</file>

<file path=xl/drawings/_rels/drawing47.xml.rels><?xml version="1.0" encoding="UTF-8" standalone="yes"?>
<Relationships xmlns="http://schemas.openxmlformats.org/package/2006/relationships"><Relationship Id="rId1" Type="http://schemas.openxmlformats.org/officeDocument/2006/relationships/image" Target="../media/image47.png"/></Relationships>
</file>

<file path=xl/drawings/_rels/drawing4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8.png"/></Relationships>
</file>

<file path=xl/drawings/_rels/drawing49.xml.rels><?xml version="1.0" encoding="UTF-8" standalone="yes"?>
<Relationships xmlns="http://schemas.openxmlformats.org/package/2006/relationships"><Relationship Id="rId1" Type="http://schemas.openxmlformats.org/officeDocument/2006/relationships/image" Target="../media/image49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0</xdr:colOff>
      <xdr:row>2</xdr:row>
      <xdr:rowOff>0</xdr:rowOff>
    </xdr:from>
    <xdr:ext cx="4400550" cy="586740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496550" y="361950"/>
          <a:ext cx="4400550" cy="58674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0</xdr:colOff>
      <xdr:row>2</xdr:row>
      <xdr:rowOff>0</xdr:rowOff>
    </xdr:from>
    <xdr:ext cx="4399200" cy="586560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496550" y="361950"/>
          <a:ext cx="4399200" cy="58656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2</xdr:row>
      <xdr:rowOff>0</xdr:rowOff>
    </xdr:from>
    <xdr:ext cx="6484576" cy="432000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2</xdr:row>
      <xdr:rowOff>0</xdr:rowOff>
    </xdr:from>
    <xdr:ext cx="6484576" cy="432000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0</xdr:colOff>
      <xdr:row>2</xdr:row>
      <xdr:rowOff>0</xdr:rowOff>
    </xdr:from>
    <xdr:ext cx="4399200" cy="549900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029825" y="361950"/>
          <a:ext cx="4399200" cy="54990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0</xdr:colOff>
      <xdr:row>2</xdr:row>
      <xdr:rowOff>0</xdr:rowOff>
    </xdr:from>
    <xdr:ext cx="4399200" cy="549900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029825" y="361950"/>
          <a:ext cx="4399200" cy="549900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0</xdr:colOff>
      <xdr:row>2</xdr:row>
      <xdr:rowOff>0</xdr:rowOff>
    </xdr:from>
    <xdr:ext cx="3904305" cy="546735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38525" y="361950"/>
          <a:ext cx="3904305" cy="5467350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400049</xdr:colOff>
      <xdr:row>1</xdr:row>
      <xdr:rowOff>76200</xdr:rowOff>
    </xdr:from>
    <xdr:ext cx="4562475" cy="265956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638799" y="257175"/>
          <a:ext cx="4562475" cy="2659565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0</xdr:colOff>
      <xdr:row>2</xdr:row>
      <xdr:rowOff>0</xdr:rowOff>
    </xdr:from>
    <xdr:ext cx="7410944" cy="432000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0</xdr:colOff>
      <xdr:row>2</xdr:row>
      <xdr:rowOff>0</xdr:rowOff>
    </xdr:from>
    <xdr:ext cx="4252739" cy="35528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972050" y="361950"/>
          <a:ext cx="4252739" cy="3552825"/>
        </a:xfrm>
        <a:prstGeom prst="rect">
          <a:avLst/>
        </a:prstGeom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0</xdr:colOff>
      <xdr:row>2</xdr:row>
      <xdr:rowOff>0</xdr:rowOff>
    </xdr:from>
    <xdr:ext cx="4251600" cy="3551874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34400" y="361950"/>
          <a:ext cx="4251600" cy="3551874"/>
        </a:xfrm>
        <a:prstGeom prst="rect">
          <a:avLst/>
        </a:prstGeom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0</xdr:colOff>
      <xdr:row>2</xdr:row>
      <xdr:rowOff>0</xdr:rowOff>
    </xdr:from>
    <xdr:ext cx="7410944" cy="432000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742950</xdr:colOff>
      <xdr:row>1</xdr:row>
      <xdr:rowOff>47625</xdr:rowOff>
    </xdr:from>
    <xdr:ext cx="6200775" cy="3098199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514975" y="228600"/>
          <a:ext cx="6200775" cy="3098199"/>
        </a:xfrm>
        <a:prstGeom prst="rect">
          <a:avLst/>
        </a:prstGeom>
      </xdr:spPr>
    </xdr:pic>
    <xdr:clientData/>
  </xdr:oneCellAnchor>
</xdr:wsDr>
</file>

<file path=xl/drawings/drawing14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0</xdr:colOff>
      <xdr:row>2</xdr:row>
      <xdr:rowOff>0</xdr:rowOff>
    </xdr:from>
    <xdr:ext cx="6200775" cy="3098199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62500" y="361950"/>
          <a:ext cx="6200775" cy="3098199"/>
        </a:xfrm>
        <a:prstGeom prst="rect">
          <a:avLst/>
        </a:prstGeom>
      </xdr:spPr>
    </xdr:pic>
    <xdr:clientData/>
  </xdr:oneCellAnchor>
</xdr:wsDr>
</file>

<file path=xl/drawings/drawing15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0</xdr:colOff>
      <xdr:row>2</xdr:row>
      <xdr:rowOff>0</xdr:rowOff>
    </xdr:from>
    <xdr:ext cx="5648325" cy="2822169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57625" y="361950"/>
          <a:ext cx="5648325" cy="2822169"/>
        </a:xfrm>
        <a:prstGeom prst="rect">
          <a:avLst/>
        </a:prstGeom>
      </xdr:spPr>
    </xdr:pic>
    <xdr:clientData/>
  </xdr:oneCellAnchor>
</xdr:wsDr>
</file>

<file path=xl/drawings/drawing16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2</xdr:row>
      <xdr:rowOff>0</xdr:rowOff>
    </xdr:from>
    <xdr:ext cx="7410944" cy="432000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C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2</xdr:row>
      <xdr:rowOff>0</xdr:rowOff>
    </xdr:from>
    <xdr:ext cx="4432878" cy="354330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F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67400" y="361950"/>
          <a:ext cx="4432878" cy="3543300"/>
        </a:xfrm>
        <a:prstGeom prst="rect">
          <a:avLst/>
        </a:prstGeom>
      </xdr:spPr>
    </xdr:pic>
    <xdr:clientData/>
  </xdr:oneCellAnchor>
</xdr:wsDr>
</file>

<file path=xl/drawings/drawing18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0</xdr:colOff>
      <xdr:row>2</xdr:row>
      <xdr:rowOff>0</xdr:rowOff>
    </xdr:from>
    <xdr:ext cx="4431600" cy="3542278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381875" y="361950"/>
          <a:ext cx="4431600" cy="3542278"/>
        </a:xfrm>
        <a:prstGeom prst="rect">
          <a:avLst/>
        </a:prstGeom>
      </xdr:spPr>
    </xdr:pic>
    <xdr:clientData/>
  </xdr:oneCellAnchor>
</xdr:wsDr>
</file>

<file path=xl/drawings/drawing19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0</xdr:colOff>
      <xdr:row>2</xdr:row>
      <xdr:rowOff>0</xdr:rowOff>
    </xdr:from>
    <xdr:ext cx="4431600" cy="3542278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381875" y="361950"/>
          <a:ext cx="4431600" cy="3542278"/>
        </a:xfrm>
        <a:prstGeom prst="rect">
          <a:avLst/>
        </a:prstGeom>
      </xdr:spPr>
    </xdr:pic>
    <xdr:clientData/>
  </xdr:oneCellAnchor>
</xdr:wsDr>
</file>

<file path=xl/drawings/drawing20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0</xdr:colOff>
      <xdr:row>2</xdr:row>
      <xdr:rowOff>0</xdr:rowOff>
    </xdr:from>
    <xdr:ext cx="4431600" cy="3542278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381875" y="361950"/>
          <a:ext cx="4431600" cy="3542278"/>
        </a:xfrm>
        <a:prstGeom prst="rect">
          <a:avLst/>
        </a:prstGeom>
      </xdr:spPr>
    </xdr:pic>
    <xdr:clientData/>
  </xdr:oneCellAnchor>
</xdr:wsDr>
</file>

<file path=xl/drawings/drawing2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0</xdr:colOff>
      <xdr:row>2</xdr:row>
      <xdr:rowOff>0</xdr:rowOff>
    </xdr:from>
    <xdr:ext cx="5600700" cy="2798374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24300" y="361950"/>
          <a:ext cx="5600700" cy="2798374"/>
        </a:xfrm>
        <a:prstGeom prst="rect">
          <a:avLst/>
        </a:prstGeom>
      </xdr:spPr>
    </xdr:pic>
    <xdr:clientData/>
  </xdr:oneCellAnchor>
</xdr:wsDr>
</file>

<file path=xl/drawings/drawing22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2</xdr:row>
      <xdr:rowOff>0</xdr:rowOff>
    </xdr:from>
    <xdr:ext cx="7410944" cy="432000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3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0</xdr:colOff>
      <xdr:row>2</xdr:row>
      <xdr:rowOff>0</xdr:rowOff>
    </xdr:from>
    <xdr:ext cx="3800475" cy="3174994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67175" y="361950"/>
          <a:ext cx="3800475" cy="3174994"/>
        </a:xfrm>
        <a:prstGeom prst="rect">
          <a:avLst/>
        </a:prstGeom>
      </xdr:spPr>
    </xdr:pic>
    <xdr:clientData/>
  </xdr:oneCellAnchor>
</xdr:wsDr>
</file>

<file path=xl/drawings/drawing24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0</xdr:colOff>
      <xdr:row>2</xdr:row>
      <xdr:rowOff>0</xdr:rowOff>
    </xdr:from>
    <xdr:ext cx="3819525" cy="3190909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67175" y="361950"/>
          <a:ext cx="3819525" cy="3190909"/>
        </a:xfrm>
        <a:prstGeom prst="rect">
          <a:avLst/>
        </a:prstGeom>
      </xdr:spPr>
    </xdr:pic>
    <xdr:clientData/>
  </xdr:oneCellAnchor>
</xdr:wsDr>
</file>

<file path=xl/drawings/drawing25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0</xdr:colOff>
      <xdr:row>2</xdr:row>
      <xdr:rowOff>0</xdr:rowOff>
    </xdr:from>
    <xdr:ext cx="5353050" cy="2674636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419600" y="361950"/>
          <a:ext cx="5353050" cy="2674636"/>
        </a:xfrm>
        <a:prstGeom prst="rect">
          <a:avLst/>
        </a:prstGeom>
      </xdr:spPr>
    </xdr:pic>
    <xdr:clientData/>
  </xdr:oneCellAnchor>
</xdr:wsDr>
</file>

<file path=xl/drawings/drawing26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2</xdr:row>
      <xdr:rowOff>0</xdr:rowOff>
    </xdr:from>
    <xdr:ext cx="4689609" cy="273367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181475" y="361950"/>
          <a:ext cx="4689609" cy="2733675"/>
        </a:xfrm>
        <a:prstGeom prst="rect">
          <a:avLst/>
        </a:prstGeom>
      </xdr:spPr>
    </xdr:pic>
    <xdr:clientData/>
  </xdr:oneCellAnchor>
</xdr:wsDr>
</file>

<file path=xl/drawings/drawing2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2</xdr:row>
      <xdr:rowOff>0</xdr:rowOff>
    </xdr:from>
    <xdr:ext cx="4581525" cy="267067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181475" y="361950"/>
          <a:ext cx="4581525" cy="2670670"/>
        </a:xfrm>
        <a:prstGeom prst="rect">
          <a:avLst/>
        </a:prstGeom>
      </xdr:spPr>
    </xdr:pic>
    <xdr:clientData/>
  </xdr:oneCellAnchor>
</xdr:wsDr>
</file>

<file path=xl/drawings/drawing28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0</xdr:colOff>
      <xdr:row>2</xdr:row>
      <xdr:rowOff>0</xdr:rowOff>
    </xdr:from>
    <xdr:ext cx="3796681" cy="31718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C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86450" y="361950"/>
          <a:ext cx="3796681" cy="3171825"/>
        </a:xfrm>
        <a:prstGeom prst="rect">
          <a:avLst/>
        </a:prstGeom>
      </xdr:spPr>
    </xdr:pic>
    <xdr:clientData/>
  </xdr:oneCellAnchor>
</xdr:wsDr>
</file>

<file path=xl/drawings/drawing29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2</xdr:row>
      <xdr:rowOff>0</xdr:rowOff>
    </xdr:from>
    <xdr:ext cx="7410944" cy="432000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30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2</xdr:row>
      <xdr:rowOff>0</xdr:rowOff>
    </xdr:from>
    <xdr:ext cx="7410944" cy="432000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E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3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2</xdr:row>
      <xdr:rowOff>0</xdr:rowOff>
    </xdr:from>
    <xdr:ext cx="7410944" cy="432000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F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32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2</xdr:row>
      <xdr:rowOff>0</xdr:rowOff>
    </xdr:from>
    <xdr:ext cx="7410944" cy="432000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3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33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2</xdr:row>
      <xdr:rowOff>0</xdr:rowOff>
    </xdr:from>
    <xdr:ext cx="7410944" cy="432000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3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34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2</xdr:row>
      <xdr:rowOff>0</xdr:rowOff>
    </xdr:from>
    <xdr:ext cx="7410944" cy="432000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3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35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2</xdr:row>
      <xdr:rowOff>0</xdr:rowOff>
    </xdr:from>
    <xdr:ext cx="7410944" cy="432000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3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36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2</xdr:row>
      <xdr:rowOff>0</xdr:rowOff>
    </xdr:from>
    <xdr:ext cx="7410944" cy="432000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3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3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2</xdr:row>
      <xdr:rowOff>0</xdr:rowOff>
    </xdr:from>
    <xdr:ext cx="7410944" cy="432000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3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38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2</xdr:row>
      <xdr:rowOff>0</xdr:rowOff>
    </xdr:from>
    <xdr:ext cx="5316274" cy="432000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3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39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0</xdr:colOff>
      <xdr:row>2</xdr:row>
      <xdr:rowOff>0</xdr:rowOff>
    </xdr:from>
    <xdr:ext cx="7643726" cy="432000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3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40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752475</xdr:colOff>
      <xdr:row>1</xdr:row>
      <xdr:rowOff>95250</xdr:rowOff>
    </xdr:from>
    <xdr:ext cx="3305175" cy="198310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3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33925" y="276225"/>
          <a:ext cx="3305175" cy="1983105"/>
        </a:xfrm>
        <a:prstGeom prst="rect">
          <a:avLst/>
        </a:prstGeom>
      </xdr:spPr>
    </xdr:pic>
    <xdr:clientData/>
  </xdr:oneCellAnchor>
</xdr:wsDr>
</file>

<file path=xl/drawings/drawing4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2</xdr:row>
      <xdr:rowOff>0</xdr:rowOff>
    </xdr:from>
    <xdr:ext cx="7200000" cy="432000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3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42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2</xdr:row>
      <xdr:rowOff>0</xdr:rowOff>
    </xdr:from>
    <xdr:ext cx="3219450" cy="193167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3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43450" y="361950"/>
          <a:ext cx="3219450" cy="1931670"/>
        </a:xfrm>
        <a:prstGeom prst="rect">
          <a:avLst/>
        </a:prstGeom>
      </xdr:spPr>
    </xdr:pic>
    <xdr:clientData/>
  </xdr:oneCellAnchor>
</xdr:wsDr>
</file>

<file path=xl/drawings/drawing43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2</xdr:row>
      <xdr:rowOff>0</xdr:rowOff>
    </xdr:from>
    <xdr:ext cx="7200000" cy="432000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3E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44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2</xdr:row>
      <xdr:rowOff>0</xdr:rowOff>
    </xdr:from>
    <xdr:ext cx="3371850" cy="202311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4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43450" y="361950"/>
          <a:ext cx="3371850" cy="2023110"/>
        </a:xfrm>
        <a:prstGeom prst="rect">
          <a:avLst/>
        </a:prstGeom>
      </xdr:spPr>
    </xdr:pic>
    <xdr:clientData/>
  </xdr:oneCellAnchor>
</xdr:wsDr>
</file>

<file path=xl/drawings/drawing45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2</xdr:row>
      <xdr:rowOff>0</xdr:rowOff>
    </xdr:from>
    <xdr:ext cx="7200000" cy="432000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4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46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2</xdr:row>
      <xdr:rowOff>0</xdr:rowOff>
    </xdr:from>
    <xdr:ext cx="7407114" cy="432000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4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47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0</xdr:colOff>
      <xdr:row>2</xdr:row>
      <xdr:rowOff>0</xdr:rowOff>
    </xdr:from>
    <xdr:ext cx="3952875" cy="3302313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4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114925" y="361950"/>
          <a:ext cx="3952875" cy="3302313"/>
        </a:xfrm>
        <a:prstGeom prst="rect">
          <a:avLst/>
        </a:prstGeom>
      </xdr:spPr>
    </xdr:pic>
    <xdr:clientData/>
  </xdr:oneCellAnchor>
</xdr:wsDr>
</file>

<file path=xl/drawings/drawing48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2</xdr:row>
      <xdr:rowOff>0</xdr:rowOff>
    </xdr:from>
    <xdr:ext cx="7406034" cy="432000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4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49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0</xdr:colOff>
      <xdr:row>2</xdr:row>
      <xdr:rowOff>0</xdr:rowOff>
    </xdr:from>
    <xdr:ext cx="5981863" cy="432000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4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1.xml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2.xml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3.xml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4.xml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5.xml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6.xml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7.xml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8.xml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9.xml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0.xml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1.xml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2.xml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3.xml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4.xml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5.xml"/></Relationships>
</file>

<file path=xl/worksheets/_rels/sheet6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6.xml"/><Relationship Id="rId1" Type="http://schemas.openxmlformats.org/officeDocument/2006/relationships/printerSettings" Target="../printerSettings/printerSettings2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7.xml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8.xml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74"/>
  <sheetViews>
    <sheetView tabSelected="1" workbookViewId="0">
      <selection sqref="A1:B1"/>
    </sheetView>
  </sheetViews>
  <sheetFormatPr defaultColWidth="10.90625" defaultRowHeight="14.5" x14ac:dyDescent="0.35"/>
  <cols>
    <col min="1" max="1" width="12.7265625" customWidth="1"/>
    <col min="2" max="2" width="192.7265625" customWidth="1"/>
  </cols>
  <sheetData>
    <row r="1" spans="1:2" ht="23.5" x14ac:dyDescent="0.55000000000000004">
      <c r="A1" s="147" t="s">
        <v>0</v>
      </c>
      <c r="B1" s="148"/>
    </row>
    <row r="2" spans="1:2" x14ac:dyDescent="0.35">
      <c r="A2" s="2"/>
      <c r="B2" s="4"/>
    </row>
    <row r="3" spans="1:2" ht="15.5" x14ac:dyDescent="0.35">
      <c r="A3" s="1" t="s">
        <v>1</v>
      </c>
      <c r="B3" s="3" t="s">
        <v>2</v>
      </c>
    </row>
    <row r="4" spans="1:2" x14ac:dyDescent="0.35">
      <c r="A4" s="15" t="str">
        <f>HYPERLINK("#'Wykres 1.1'!A1", "Wykres 1.1")</f>
        <v>Wykres 1.1</v>
      </c>
      <c r="B4" s="4" t="s">
        <v>40</v>
      </c>
    </row>
    <row r="5" spans="1:2" x14ac:dyDescent="0.35">
      <c r="A5" s="15" t="str">
        <f>HYPERLINK("#'Wykres 1.2'!A1", "Wykres 1.2")</f>
        <v>Wykres 1.2</v>
      </c>
      <c r="B5" s="4" t="s">
        <v>44</v>
      </c>
    </row>
    <row r="6" spans="1:2" x14ac:dyDescent="0.35">
      <c r="A6" s="15" t="str">
        <f>HYPERLINK("#'Wykres 1.3'!A1", "Wykres 1.3")</f>
        <v>Wykres 1.3</v>
      </c>
      <c r="B6" s="4" t="s">
        <v>52</v>
      </c>
    </row>
    <row r="7" spans="1:2" x14ac:dyDescent="0.35">
      <c r="A7" s="15" t="str">
        <f>HYPERLINK("#'Wykres 1.4'!A1", "Wykres 1.4")</f>
        <v>Wykres 1.4</v>
      </c>
      <c r="B7" s="4" t="s">
        <v>54</v>
      </c>
    </row>
    <row r="8" spans="1:2" x14ac:dyDescent="0.35">
      <c r="A8" s="15" t="str">
        <f>HYPERLINK("#'Wykres 1.5a'!A1", "Wykres 1.5a")</f>
        <v>Wykres 1.5a</v>
      </c>
      <c r="B8" s="4" t="s">
        <v>56</v>
      </c>
    </row>
    <row r="9" spans="1:2" x14ac:dyDescent="0.35">
      <c r="A9" s="15" t="str">
        <f>HYPERLINK("#'Wykres 1.5b'!A1", "Wykres 1.5b")</f>
        <v>Wykres 1.5b</v>
      </c>
      <c r="B9" s="4" t="s">
        <v>58</v>
      </c>
    </row>
    <row r="10" spans="1:2" x14ac:dyDescent="0.35">
      <c r="A10" s="15" t="str">
        <f>HYPERLINK("#'Wykres 1.6'!A1", "Wykres 1.6")</f>
        <v>Wykres 1.6</v>
      </c>
      <c r="B10" s="4" t="s">
        <v>61</v>
      </c>
    </row>
    <row r="11" spans="1:2" x14ac:dyDescent="0.35">
      <c r="A11" s="15" t="str">
        <f>HYPERLINK("#'Tabela 2.1'!A1", "Tabela 2.1")</f>
        <v>Tabela 2.1</v>
      </c>
      <c r="B11" s="4" t="s">
        <v>72</v>
      </c>
    </row>
    <row r="12" spans="1:2" x14ac:dyDescent="0.35">
      <c r="A12" s="15" t="str">
        <f>HYPERLINK("#'Wykres 2.1'!A1", "Wykres 2.1")</f>
        <v>Wykres 2.1</v>
      </c>
      <c r="B12" s="4" t="s">
        <v>82</v>
      </c>
    </row>
    <row r="13" spans="1:2" x14ac:dyDescent="0.35">
      <c r="A13" s="15" t="str">
        <f>HYPERLINK("#'Wykres 2.2'!A1", "Wykres 2.2")</f>
        <v>Wykres 2.2</v>
      </c>
      <c r="B13" s="4" t="s">
        <v>87</v>
      </c>
    </row>
    <row r="14" spans="1:2" x14ac:dyDescent="0.35">
      <c r="A14" s="15" t="str">
        <f>HYPERLINK("#'Wykres 2.3a'!A1", "Wykres 2.3a")</f>
        <v>Wykres 2.3a</v>
      </c>
      <c r="B14" s="4" t="s">
        <v>107</v>
      </c>
    </row>
    <row r="15" spans="1:2" x14ac:dyDescent="0.35">
      <c r="A15" s="15" t="str">
        <f>HYPERLINK("#'Wykres 2.3b'!A1", "Wykres 2.3b")</f>
        <v>Wykres 2.3b</v>
      </c>
      <c r="B15" s="4" t="s">
        <v>110</v>
      </c>
    </row>
    <row r="16" spans="1:2" x14ac:dyDescent="0.35">
      <c r="A16" s="15" t="str">
        <f>HYPERLINK("#'Tabela 2.2'!A1", "Tabela 2.2")</f>
        <v>Tabela 2.2</v>
      </c>
      <c r="B16" s="4" t="s">
        <v>121</v>
      </c>
    </row>
    <row r="17" spans="1:2" x14ac:dyDescent="0.35">
      <c r="A17" s="15" t="str">
        <f>HYPERLINK("#'Wykres 2.4'!A1", "Wykres 2.4")</f>
        <v>Wykres 2.4</v>
      </c>
      <c r="B17" s="4" t="s">
        <v>126</v>
      </c>
    </row>
    <row r="18" spans="1:2" x14ac:dyDescent="0.35">
      <c r="A18" s="15" t="str">
        <f>HYPERLINK("#'Tabela 2.3'!A1", "Tabela 2.3")</f>
        <v>Tabela 2.3</v>
      </c>
      <c r="B18" s="4" t="s">
        <v>150</v>
      </c>
    </row>
    <row r="19" spans="1:2" x14ac:dyDescent="0.35">
      <c r="A19" s="15" t="str">
        <f>HYPERLINK("#'Tabela 2.4'!A1", "Tabela 2.4")</f>
        <v>Tabela 2.4</v>
      </c>
      <c r="B19" s="4" t="s">
        <v>163</v>
      </c>
    </row>
    <row r="20" spans="1:2" x14ac:dyDescent="0.35">
      <c r="A20" s="15" t="str">
        <f>HYPERLINK("#'Tabela 2.5'!A1", "Tabela 2.5")</f>
        <v>Tabela 2.5</v>
      </c>
      <c r="B20" s="4" t="s">
        <v>166</v>
      </c>
    </row>
    <row r="21" spans="1:2" x14ac:dyDescent="0.35">
      <c r="A21" s="15" t="str">
        <f>HYPERLINK("#'Wykres 2.5'!A1", "Wykres 2.5")</f>
        <v>Wykres 2.5</v>
      </c>
      <c r="B21" s="4" t="s">
        <v>170</v>
      </c>
    </row>
    <row r="22" spans="1:2" x14ac:dyDescent="0.35">
      <c r="A22" s="15" t="str">
        <f>HYPERLINK("#'Tabela 2.6'!A1", "Tabela 2.6")</f>
        <v>Tabela 2.6</v>
      </c>
      <c r="B22" s="4" t="s">
        <v>173</v>
      </c>
    </row>
    <row r="23" spans="1:2" x14ac:dyDescent="0.35">
      <c r="A23" s="15" t="str">
        <f>HYPERLINK("#'Wykres 2.6'!A1", "Wykres 2.6")</f>
        <v>Wykres 2.6</v>
      </c>
      <c r="B23" s="4" t="s">
        <v>176</v>
      </c>
    </row>
    <row r="24" spans="1:2" x14ac:dyDescent="0.35">
      <c r="A24" s="15" t="str">
        <f>HYPERLINK("#'Tabela 2.7'!A1", "Tabela 2.7")</f>
        <v>Tabela 2.7</v>
      </c>
      <c r="B24" s="4" t="s">
        <v>179</v>
      </c>
    </row>
    <row r="25" spans="1:2" x14ac:dyDescent="0.35">
      <c r="A25" s="15" t="str">
        <f>HYPERLINK("#'Tabela 2.8'!A1", "Tabela 2.8")</f>
        <v>Tabela 2.8</v>
      </c>
      <c r="B25" s="4" t="s">
        <v>182</v>
      </c>
    </row>
    <row r="26" spans="1:2" x14ac:dyDescent="0.35">
      <c r="A26" s="15" t="str">
        <f>HYPERLINK("#'Tabela 2.9'!A1", "Tabela 2.9")</f>
        <v>Tabela 2.9</v>
      </c>
      <c r="B26" s="4" t="s">
        <v>184</v>
      </c>
    </row>
    <row r="27" spans="1:2" x14ac:dyDescent="0.35">
      <c r="A27" s="15" t="str">
        <f>HYPERLINK("#'Tabela 2.10'!A1", "Tabela 2.10")</f>
        <v>Tabela 2.10</v>
      </c>
      <c r="B27" s="4" t="s">
        <v>191</v>
      </c>
    </row>
    <row r="28" spans="1:2" x14ac:dyDescent="0.35">
      <c r="A28" s="15" t="str">
        <f>HYPERLINK("#'Tabela 2.11'!A1", "Tabela 2.11")</f>
        <v>Tabela 2.11</v>
      </c>
      <c r="B28" s="4" t="s">
        <v>197</v>
      </c>
    </row>
    <row r="29" spans="1:2" x14ac:dyDescent="0.35">
      <c r="A29" s="15" t="str">
        <f>HYPERLINK("#'Wykres 2.7'!A1", "Wykres 2.7")</f>
        <v>Wykres 2.7</v>
      </c>
      <c r="B29" s="4" t="s">
        <v>200</v>
      </c>
    </row>
    <row r="30" spans="1:2" x14ac:dyDescent="0.35">
      <c r="A30" s="15" t="str">
        <f>HYPERLINK("#'Tabela 2.12'!A1", "Tabela 2.12")</f>
        <v>Tabela 2.12</v>
      </c>
      <c r="B30" s="4" t="s">
        <v>207</v>
      </c>
    </row>
    <row r="31" spans="1:2" x14ac:dyDescent="0.35">
      <c r="A31" s="15" t="str">
        <f>HYPERLINK("#'Wykres 2.8'!A1", "Wykres 2.8")</f>
        <v>Wykres 2.8</v>
      </c>
      <c r="B31" s="4" t="s">
        <v>217</v>
      </c>
    </row>
    <row r="32" spans="1:2" x14ac:dyDescent="0.35">
      <c r="A32" s="15" t="str">
        <f>HYPERLINK("#'Tabela 2.13'!A1", "Tabela 2.13")</f>
        <v>Tabela 2.13</v>
      </c>
      <c r="B32" s="4" t="s">
        <v>222</v>
      </c>
    </row>
    <row r="33" spans="1:2" x14ac:dyDescent="0.35">
      <c r="A33" s="15" t="str">
        <f>HYPERLINK("#'Tabela 2.14'!A1", "Tabela 2.14")</f>
        <v>Tabela 2.14</v>
      </c>
      <c r="B33" s="4" t="s">
        <v>226</v>
      </c>
    </row>
    <row r="34" spans="1:2" x14ac:dyDescent="0.35">
      <c r="A34" s="15" t="str">
        <f>HYPERLINK("#'Wykres 2.9'!A1", "Wykres 2.9")</f>
        <v>Wykres 2.9</v>
      </c>
      <c r="B34" s="4" t="s">
        <v>235</v>
      </c>
    </row>
    <row r="35" spans="1:2" x14ac:dyDescent="0.35">
      <c r="A35" s="15" t="str">
        <f>HYPERLINK("#'Wykres 2.10'!A1", "Wykres 2.10")</f>
        <v>Wykres 2.10</v>
      </c>
      <c r="B35" s="4" t="s">
        <v>238</v>
      </c>
    </row>
    <row r="36" spans="1:2" x14ac:dyDescent="0.35">
      <c r="A36" s="15" t="str">
        <f>HYPERLINK("#'Wykres 2.11'!A1", "Wykres 2.11")</f>
        <v>Wykres 2.11</v>
      </c>
      <c r="B36" s="4" t="s">
        <v>240</v>
      </c>
    </row>
    <row r="37" spans="1:2" x14ac:dyDescent="0.35">
      <c r="A37" s="15" t="str">
        <f>HYPERLINK("#'Wykres 2.12'!A1", "Wykres 2.12")</f>
        <v>Wykres 2.12</v>
      </c>
      <c r="B37" s="4" t="s">
        <v>240</v>
      </c>
    </row>
    <row r="38" spans="1:2" x14ac:dyDescent="0.35">
      <c r="A38" s="15" t="str">
        <f>HYPERLINK("#'Wykres 2.13'!A1", "Wykres 2.13")</f>
        <v>Wykres 2.13</v>
      </c>
      <c r="B38" s="4" t="s">
        <v>244</v>
      </c>
    </row>
    <row r="39" spans="1:2" x14ac:dyDescent="0.35">
      <c r="A39" s="15" t="str">
        <f>HYPERLINK("#'Wykres 2.14'!A1", "Wykres 2.14")</f>
        <v>Wykres 2.14</v>
      </c>
      <c r="B39" s="4" t="s">
        <v>248</v>
      </c>
    </row>
    <row r="40" spans="1:2" x14ac:dyDescent="0.35">
      <c r="A40" s="15" t="str">
        <f>HYPERLINK("#'Wykres 2.15a'!A1", "Wykres 2.15a")</f>
        <v>Wykres 2.15a</v>
      </c>
      <c r="B40" s="4" t="s">
        <v>267</v>
      </c>
    </row>
    <row r="41" spans="1:2" x14ac:dyDescent="0.35">
      <c r="A41" s="15" t="str">
        <f>HYPERLINK("#'Wykres 2.15b'!A1", "Wykres 2.15b")</f>
        <v>Wykres 2.15b</v>
      </c>
      <c r="B41" s="4" t="s">
        <v>270</v>
      </c>
    </row>
    <row r="42" spans="1:2" x14ac:dyDescent="0.35">
      <c r="A42" s="15" t="str">
        <f>HYPERLINK("#'Wykres 2.16'!A1", "Wykres 2.16")</f>
        <v>Wykres 2.16</v>
      </c>
      <c r="B42" s="4" t="s">
        <v>273</v>
      </c>
    </row>
    <row r="43" spans="1:2" x14ac:dyDescent="0.35">
      <c r="A43" s="15" t="str">
        <f>HYPERLINK("#'Wykres 2.17'!A1", "Wykres 2.17")</f>
        <v>Wykres 2.17</v>
      </c>
      <c r="B43" s="4" t="s">
        <v>278</v>
      </c>
    </row>
    <row r="44" spans="1:2" x14ac:dyDescent="0.35">
      <c r="A44" s="15" t="str">
        <f>HYPERLINK("#'Wykres 2.18'!A1", "Wykres 2.18")</f>
        <v>Wykres 2.18</v>
      </c>
      <c r="B44" s="4" t="s">
        <v>280</v>
      </c>
    </row>
    <row r="45" spans="1:2" x14ac:dyDescent="0.35">
      <c r="A45" s="15" t="str">
        <f>HYPERLINK("#'Tabela 2.15'!A1", "Tabela 2.15")</f>
        <v>Tabela 2.15</v>
      </c>
      <c r="B45" s="4" t="s">
        <v>286</v>
      </c>
    </row>
    <row r="46" spans="1:2" x14ac:dyDescent="0.35">
      <c r="A46" s="15" t="str">
        <f>HYPERLINK("#'Tabela 2.16'!A1", "Tabela 2.16")</f>
        <v>Tabela 2.16</v>
      </c>
      <c r="B46" s="4" t="s">
        <v>288</v>
      </c>
    </row>
    <row r="47" spans="1:2" x14ac:dyDescent="0.35">
      <c r="A47" s="15" t="str">
        <f>HYPERLINK("#'Wykres 2.19'!A1", "Wykres 2.19")</f>
        <v>Wykres 2.19</v>
      </c>
      <c r="B47" s="4" t="s">
        <v>291</v>
      </c>
    </row>
    <row r="48" spans="1:2" x14ac:dyDescent="0.35">
      <c r="A48" s="15" t="str">
        <f>HYPERLINK("#'Wykres 2.20'!A1", "Wykres 2.20")</f>
        <v>Wykres 2.20</v>
      </c>
      <c r="B48" s="4" t="s">
        <v>296</v>
      </c>
    </row>
    <row r="49" spans="1:2" x14ac:dyDescent="0.35">
      <c r="A49" s="15" t="str">
        <f>HYPERLINK("#'Wykres 2.21'!A1", "Wykres 2.21")</f>
        <v>Wykres 2.21</v>
      </c>
      <c r="B49" s="4" t="s">
        <v>299</v>
      </c>
    </row>
    <row r="50" spans="1:2" x14ac:dyDescent="0.35">
      <c r="A50" s="15" t="str">
        <f>HYPERLINK("#'Wykres 2.22'!A1", "Wykres 2.22")</f>
        <v>Wykres 2.22</v>
      </c>
      <c r="B50" s="4" t="s">
        <v>301</v>
      </c>
    </row>
    <row r="51" spans="1:2" x14ac:dyDescent="0.35">
      <c r="A51" s="15" t="str">
        <f>HYPERLINK("#'Wykres 2.23'!A1", "Wykres 2.23")</f>
        <v>Wykres 2.23</v>
      </c>
      <c r="B51" s="4" t="s">
        <v>303</v>
      </c>
    </row>
    <row r="52" spans="1:2" x14ac:dyDescent="0.35">
      <c r="A52" s="15" t="str">
        <f>HYPERLINK("#'Wykres 2.24'!A1", "Wykres 2.24")</f>
        <v>Wykres 2.24</v>
      </c>
      <c r="B52" s="4" t="s">
        <v>305</v>
      </c>
    </row>
    <row r="53" spans="1:2" x14ac:dyDescent="0.35">
      <c r="A53" s="15" t="str">
        <f>HYPERLINK("#'Tabela 2.17'!A1", "Tabela 2.17")</f>
        <v>Tabela 2.17</v>
      </c>
      <c r="B53" s="4" t="s">
        <v>308</v>
      </c>
    </row>
    <row r="54" spans="1:2" x14ac:dyDescent="0.35">
      <c r="A54" s="15" t="str">
        <f>HYPERLINK("#'Wykres 2.25a'!A1", "Wykres 2.25a")</f>
        <v>Wykres 2.25a</v>
      </c>
      <c r="B54" s="4" t="s">
        <v>310</v>
      </c>
    </row>
    <row r="55" spans="1:2" x14ac:dyDescent="0.35">
      <c r="A55" s="15" t="str">
        <f>HYPERLINK("#'Wykres 2.25b'!A1", "Wykres 2.25b")</f>
        <v>Wykres 2.25b</v>
      </c>
      <c r="B55" s="4" t="s">
        <v>314</v>
      </c>
    </row>
    <row r="56" spans="1:2" x14ac:dyDescent="0.35">
      <c r="A56" s="15" t="str">
        <f>HYPERLINK("#'Wykres 2.26a'!A1", "Wykres 2.26a")</f>
        <v>Wykres 2.26a</v>
      </c>
      <c r="B56" s="4" t="s">
        <v>317</v>
      </c>
    </row>
    <row r="57" spans="1:2" x14ac:dyDescent="0.35">
      <c r="A57" s="15" t="str">
        <f>HYPERLINK("#'Wykres 2.26b'!A1", "Wykres 2.26b")</f>
        <v>Wykres 2.26b</v>
      </c>
      <c r="B57" s="4" t="s">
        <v>319</v>
      </c>
    </row>
    <row r="58" spans="1:2" x14ac:dyDescent="0.35">
      <c r="A58" s="15" t="str">
        <f>HYPERLINK("#'Wykres 2.27'!A1", "Wykres 2.27")</f>
        <v>Wykres 2.27</v>
      </c>
      <c r="B58" s="4" t="s">
        <v>326</v>
      </c>
    </row>
    <row r="59" spans="1:2" x14ac:dyDescent="0.35">
      <c r="A59" s="15" t="str">
        <f>HYPERLINK("#'Tabela 2.18'!A1", "Tabela 2.18")</f>
        <v>Tabela 2.18</v>
      </c>
      <c r="B59" s="4" t="s">
        <v>330</v>
      </c>
    </row>
    <row r="60" spans="1:2" x14ac:dyDescent="0.35">
      <c r="A60" s="15" t="str">
        <f>HYPERLINK("#'Wykres 2.28'!A1", "Wykres 2.28")</f>
        <v>Wykres 2.28</v>
      </c>
      <c r="B60" s="4" t="s">
        <v>335</v>
      </c>
    </row>
    <row r="61" spans="1:2" x14ac:dyDescent="0.35">
      <c r="A61" s="15" t="str">
        <f>HYPERLINK("#'Wykres 2.29'!A1", "Wykres 2.29")</f>
        <v>Wykres 2.29</v>
      </c>
      <c r="B61" s="4" t="s">
        <v>338</v>
      </c>
    </row>
    <row r="62" spans="1:2" x14ac:dyDescent="0.35">
      <c r="A62" s="15" t="str">
        <f>HYPERLINK("#'Wykres 2.30'!A1", "Wykres 2.30")</f>
        <v>Wykres 2.30</v>
      </c>
      <c r="B62" s="4" t="s">
        <v>348</v>
      </c>
    </row>
    <row r="63" spans="1:2" x14ac:dyDescent="0.35">
      <c r="A63" s="15" t="str">
        <f>HYPERLINK("#'Tabela 2.19'!A1", "Tabela 2.19")</f>
        <v>Tabela 2.19</v>
      </c>
      <c r="B63" s="4" t="s">
        <v>355</v>
      </c>
    </row>
    <row r="64" spans="1:2" x14ac:dyDescent="0.35">
      <c r="A64" s="15" t="str">
        <f>HYPERLINK("#'Wykres 2.31'!A1", "Wykres 2.31")</f>
        <v>Wykres 2.31</v>
      </c>
      <c r="B64" s="4" t="s">
        <v>357</v>
      </c>
    </row>
    <row r="65" spans="1:2" x14ac:dyDescent="0.35">
      <c r="A65" s="15" t="str">
        <f>HYPERLINK("#'Wykres 2.32'!A1", "Wykres 2.32")</f>
        <v>Wykres 2.32</v>
      </c>
      <c r="B65" s="4" t="s">
        <v>359</v>
      </c>
    </row>
    <row r="66" spans="1:2" x14ac:dyDescent="0.35">
      <c r="A66" s="15" t="str">
        <f>HYPERLINK("#'Tabela 2.20'!A1", "Tabela 2.20")</f>
        <v>Tabela 2.20</v>
      </c>
      <c r="B66" s="4" t="s">
        <v>361</v>
      </c>
    </row>
    <row r="67" spans="1:2" x14ac:dyDescent="0.35">
      <c r="A67" s="15" t="str">
        <f>HYPERLINK("#'Wykres 2.33'!A1", "Wykres 2.33")</f>
        <v>Wykres 2.33</v>
      </c>
      <c r="B67" s="4" t="s">
        <v>363</v>
      </c>
    </row>
    <row r="68" spans="1:2" x14ac:dyDescent="0.35">
      <c r="A68" s="15" t="str">
        <f>HYPERLINK("#'Wykres 2.34'!A1", "Wykres 2.34")</f>
        <v>Wykres 2.34</v>
      </c>
      <c r="B68" s="4" t="s">
        <v>365</v>
      </c>
    </row>
    <row r="69" spans="1:2" x14ac:dyDescent="0.35">
      <c r="A69" s="15" t="str">
        <f>HYPERLINK("#'Tabela 2.21'!A1", "Tabela 2.21")</f>
        <v>Tabela 2.21</v>
      </c>
      <c r="B69" s="4" t="s">
        <v>361</v>
      </c>
    </row>
    <row r="70" spans="1:2" x14ac:dyDescent="0.35">
      <c r="A70" s="15" t="str">
        <f>HYPERLINK("#'Wykres 2.35'!A1", "Wykres 2.35")</f>
        <v>Wykres 2.35</v>
      </c>
      <c r="B70" s="4" t="s">
        <v>368</v>
      </c>
    </row>
    <row r="71" spans="1:2" x14ac:dyDescent="0.35">
      <c r="A71" s="15" t="str">
        <f>HYPERLINK("#'Wykres 2.36'!A1", "Wykres 2.36")</f>
        <v>Wykres 2.36</v>
      </c>
      <c r="B71" s="4" t="s">
        <v>372</v>
      </c>
    </row>
    <row r="72" spans="1:2" x14ac:dyDescent="0.35">
      <c r="A72" s="15" t="str">
        <f>HYPERLINK("#'Wykres 2.37'!A1", "Wykres 2.37")</f>
        <v>Wykres 2.37</v>
      </c>
      <c r="B72" s="4" t="s">
        <v>377</v>
      </c>
    </row>
    <row r="73" spans="1:2" x14ac:dyDescent="0.35">
      <c r="A73" s="15" t="str">
        <f>HYPERLINK("#'Tabela 2.22'!A1", "Tabela 2.22")</f>
        <v>Tabela 2.22</v>
      </c>
      <c r="B73" s="4" t="s">
        <v>394</v>
      </c>
    </row>
    <row r="74" spans="1:2" x14ac:dyDescent="0.35">
      <c r="A74" s="90" t="str">
        <f>HYPERLINK("#'Wykres 2.38'!A1", "Wykres 2.38")</f>
        <v>Wykres 2.38</v>
      </c>
      <c r="B74" s="5" t="s">
        <v>401</v>
      </c>
    </row>
  </sheetData>
  <mergeCells count="1">
    <mergeCell ref="A1:B1"/>
  </mergeCells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71"/>
  <sheetViews>
    <sheetView workbookViewId="0"/>
  </sheetViews>
  <sheetFormatPr defaultColWidth="10.90625" defaultRowHeight="14.5" x14ac:dyDescent="0.35"/>
  <cols>
    <col min="1" max="1" width="6.7265625" style="91" customWidth="1"/>
    <col min="2" max="2" width="17.7265625" customWidth="1"/>
    <col min="3" max="3" width="18.7265625" customWidth="1"/>
    <col min="4" max="5" width="42.7265625" customWidth="1"/>
  </cols>
  <sheetData>
    <row r="1" spans="1:5" x14ac:dyDescent="0.35">
      <c r="A1" s="91" t="s">
        <v>3</v>
      </c>
    </row>
    <row r="3" spans="1:5" x14ac:dyDescent="0.35">
      <c r="A3" s="92" t="s">
        <v>4</v>
      </c>
      <c r="B3" s="8" t="s">
        <v>5</v>
      </c>
      <c r="C3" s="8" t="s">
        <v>6</v>
      </c>
      <c r="D3" s="8" t="s">
        <v>7</v>
      </c>
      <c r="E3" s="10" t="s">
        <v>8</v>
      </c>
    </row>
    <row r="4" spans="1:5" x14ac:dyDescent="0.35">
      <c r="A4" s="93">
        <v>2014</v>
      </c>
      <c r="B4" t="s">
        <v>9</v>
      </c>
      <c r="C4" s="6">
        <v>1.2999999999999999E-2</v>
      </c>
      <c r="D4" s="6">
        <v>1.0999999999999999E-2</v>
      </c>
      <c r="E4" s="7">
        <v>1.6E-2</v>
      </c>
    </row>
    <row r="5" spans="1:5" x14ac:dyDescent="0.35">
      <c r="A5" s="93">
        <v>2023</v>
      </c>
      <c r="B5" t="s">
        <v>9</v>
      </c>
      <c r="C5" s="6">
        <v>1.4999999999999999E-2</v>
      </c>
      <c r="D5" s="6">
        <v>1.2E-2</v>
      </c>
      <c r="E5" s="7">
        <v>1.7000000000000001E-2</v>
      </c>
    </row>
    <row r="6" spans="1:5" x14ac:dyDescent="0.35">
      <c r="A6" s="93">
        <v>2014</v>
      </c>
      <c r="B6" t="s">
        <v>10</v>
      </c>
      <c r="C6" s="6">
        <v>1.4999999999999999E-2</v>
      </c>
      <c r="D6" s="6">
        <v>1.2999999999999999E-2</v>
      </c>
      <c r="E6" s="7">
        <v>1.7999999999999999E-2</v>
      </c>
    </row>
    <row r="7" spans="1:5" x14ac:dyDescent="0.35">
      <c r="A7" s="93">
        <v>2023</v>
      </c>
      <c r="B7" t="s">
        <v>10</v>
      </c>
      <c r="C7" s="6">
        <v>1.7000000000000001E-2</v>
      </c>
      <c r="D7" s="6">
        <v>1.4E-2</v>
      </c>
      <c r="E7" s="7">
        <v>1.9E-2</v>
      </c>
    </row>
    <row r="8" spans="1:5" x14ac:dyDescent="0.35">
      <c r="A8" s="93">
        <v>2014</v>
      </c>
      <c r="B8" t="s">
        <v>11</v>
      </c>
      <c r="C8" s="6">
        <v>1.0999999999999999E-2</v>
      </c>
      <c r="D8" s="6">
        <v>8.9999999999999993E-3</v>
      </c>
      <c r="E8" s="7">
        <v>1.2999999999999999E-2</v>
      </c>
    </row>
    <row r="9" spans="1:5" x14ac:dyDescent="0.35">
      <c r="A9" s="93">
        <v>2023</v>
      </c>
      <c r="B9" t="s">
        <v>11</v>
      </c>
      <c r="C9" s="6">
        <v>1.2999999999999999E-2</v>
      </c>
      <c r="D9" s="6">
        <v>1.0999999999999999E-2</v>
      </c>
      <c r="E9" s="7">
        <v>1.4999999999999999E-2</v>
      </c>
    </row>
    <row r="10" spans="1:5" x14ac:dyDescent="0.35">
      <c r="A10" s="93">
        <v>2014</v>
      </c>
      <c r="B10" t="s">
        <v>12</v>
      </c>
      <c r="C10" s="6">
        <v>1.2E-2</v>
      </c>
      <c r="D10" s="6">
        <v>0.01</v>
      </c>
      <c r="E10" s="7">
        <v>1.4E-2</v>
      </c>
    </row>
    <row r="11" spans="1:5" x14ac:dyDescent="0.35">
      <c r="A11" s="93">
        <v>2023</v>
      </c>
      <c r="B11" t="s">
        <v>12</v>
      </c>
      <c r="C11" s="6">
        <v>1.4E-2</v>
      </c>
      <c r="D11" s="6">
        <v>1.2E-2</v>
      </c>
      <c r="E11" s="7">
        <v>1.6E-2</v>
      </c>
    </row>
    <row r="12" spans="1:5" x14ac:dyDescent="0.35">
      <c r="A12" s="93">
        <v>2014</v>
      </c>
      <c r="B12" t="s">
        <v>13</v>
      </c>
      <c r="C12" s="6">
        <v>8.0000000000000002E-3</v>
      </c>
      <c r="D12" s="6">
        <v>7.0000000000000001E-3</v>
      </c>
      <c r="E12" s="7">
        <v>8.9999999999999993E-3</v>
      </c>
    </row>
    <row r="13" spans="1:5" x14ac:dyDescent="0.35">
      <c r="A13" s="93">
        <v>2023</v>
      </c>
      <c r="B13" t="s">
        <v>13</v>
      </c>
      <c r="C13" s="6">
        <v>8.9999999999999993E-3</v>
      </c>
      <c r="D13" s="6">
        <v>8.0000000000000002E-3</v>
      </c>
      <c r="E13" s="7">
        <v>0.01</v>
      </c>
    </row>
    <row r="14" spans="1:5" x14ac:dyDescent="0.35">
      <c r="A14" s="93">
        <v>2014</v>
      </c>
      <c r="B14" t="s">
        <v>14</v>
      </c>
      <c r="C14" s="6">
        <v>8.9999999999999993E-3</v>
      </c>
      <c r="D14" s="6">
        <v>8.0000000000000002E-3</v>
      </c>
      <c r="E14" s="7">
        <v>1.0999999999999999E-2</v>
      </c>
    </row>
    <row r="15" spans="1:5" x14ac:dyDescent="0.35">
      <c r="A15" s="93">
        <v>2023</v>
      </c>
      <c r="B15" t="s">
        <v>14</v>
      </c>
      <c r="C15" s="6">
        <v>1.0999999999999999E-2</v>
      </c>
      <c r="D15" s="6">
        <v>0.01</v>
      </c>
      <c r="E15" s="7">
        <v>1.2999999999999999E-2</v>
      </c>
    </row>
    <row r="16" spans="1:5" x14ac:dyDescent="0.35">
      <c r="A16" s="93">
        <v>2014</v>
      </c>
      <c r="B16" t="s">
        <v>15</v>
      </c>
      <c r="C16" s="6">
        <v>1.2E-2</v>
      </c>
      <c r="D16" s="6">
        <v>0.01</v>
      </c>
      <c r="E16" s="7">
        <v>1.4E-2</v>
      </c>
    </row>
    <row r="17" spans="1:5" x14ac:dyDescent="0.35">
      <c r="A17" s="93">
        <v>2023</v>
      </c>
      <c r="B17" t="s">
        <v>15</v>
      </c>
      <c r="C17" s="6">
        <v>1.4E-2</v>
      </c>
      <c r="D17" s="6">
        <v>1.2E-2</v>
      </c>
      <c r="E17" s="7">
        <v>1.6E-2</v>
      </c>
    </row>
    <row r="18" spans="1:5" x14ac:dyDescent="0.35">
      <c r="A18" s="93">
        <v>2014</v>
      </c>
      <c r="B18" t="s">
        <v>16</v>
      </c>
      <c r="C18" s="6">
        <v>1.4999999999999999E-2</v>
      </c>
      <c r="D18" s="6">
        <v>1.2999999999999999E-2</v>
      </c>
      <c r="E18" s="7">
        <v>1.6E-2</v>
      </c>
    </row>
    <row r="19" spans="1:5" x14ac:dyDescent="0.35">
      <c r="A19" s="93">
        <v>2023</v>
      </c>
      <c r="B19" t="s">
        <v>16</v>
      </c>
      <c r="C19" s="6">
        <v>1.7000000000000001E-2</v>
      </c>
      <c r="D19" s="6">
        <v>1.4999999999999999E-2</v>
      </c>
      <c r="E19" s="7">
        <v>1.9E-2</v>
      </c>
    </row>
    <row r="20" spans="1:5" x14ac:dyDescent="0.35">
      <c r="A20" s="93">
        <v>2014</v>
      </c>
      <c r="B20" t="s">
        <v>17</v>
      </c>
      <c r="C20" s="6">
        <v>1.4E-2</v>
      </c>
      <c r="D20" s="6">
        <v>1.2E-2</v>
      </c>
      <c r="E20" s="7">
        <v>1.6E-2</v>
      </c>
    </row>
    <row r="21" spans="1:5" x14ac:dyDescent="0.35">
      <c r="A21" s="93">
        <v>2023</v>
      </c>
      <c r="B21" t="s">
        <v>17</v>
      </c>
      <c r="C21" s="6">
        <v>1.7999999999999999E-2</v>
      </c>
      <c r="D21" s="6">
        <v>1.4999999999999999E-2</v>
      </c>
      <c r="E21" s="7">
        <v>0.02</v>
      </c>
    </row>
    <row r="22" spans="1:5" x14ac:dyDescent="0.35">
      <c r="A22" s="93">
        <v>2014</v>
      </c>
      <c r="B22" t="s">
        <v>18</v>
      </c>
      <c r="C22" s="6">
        <v>1.2E-2</v>
      </c>
      <c r="D22" s="6">
        <v>0.01</v>
      </c>
      <c r="E22" s="7">
        <v>1.2999999999999999E-2</v>
      </c>
    </row>
    <row r="23" spans="1:5" x14ac:dyDescent="0.35">
      <c r="A23" s="93">
        <v>2023</v>
      </c>
      <c r="B23" t="s">
        <v>18</v>
      </c>
      <c r="C23" s="6">
        <v>1.2999999999999999E-2</v>
      </c>
      <c r="D23" s="6">
        <v>1.0999999999999999E-2</v>
      </c>
      <c r="E23" s="7">
        <v>1.4E-2</v>
      </c>
    </row>
    <row r="24" spans="1:5" x14ac:dyDescent="0.35">
      <c r="A24" s="93">
        <v>2014</v>
      </c>
      <c r="B24" t="s">
        <v>19</v>
      </c>
      <c r="C24" s="6">
        <v>2.1999999999999999E-2</v>
      </c>
      <c r="D24" s="6">
        <v>1.9E-2</v>
      </c>
      <c r="E24" s="7">
        <v>2.5000000000000001E-2</v>
      </c>
    </row>
    <row r="25" spans="1:5" x14ac:dyDescent="0.35">
      <c r="A25" s="93">
        <v>2023</v>
      </c>
      <c r="B25" t="s">
        <v>19</v>
      </c>
      <c r="C25" s="6">
        <v>2.5000000000000001E-2</v>
      </c>
      <c r="D25" s="6">
        <v>2.1999999999999999E-2</v>
      </c>
      <c r="E25" s="7">
        <v>2.8000000000000001E-2</v>
      </c>
    </row>
    <row r="26" spans="1:5" x14ac:dyDescent="0.35">
      <c r="A26" s="93">
        <v>2014</v>
      </c>
      <c r="B26" t="s">
        <v>20</v>
      </c>
      <c r="C26" s="6">
        <v>0.02</v>
      </c>
      <c r="D26" s="6">
        <v>1.7000000000000001E-2</v>
      </c>
      <c r="E26" s="7">
        <v>2.3E-2</v>
      </c>
    </row>
    <row r="27" spans="1:5" x14ac:dyDescent="0.35">
      <c r="A27" s="93">
        <v>2023</v>
      </c>
      <c r="B27" t="s">
        <v>20</v>
      </c>
      <c r="C27" s="6">
        <v>2.4E-2</v>
      </c>
      <c r="D27" s="6">
        <v>0.02</v>
      </c>
      <c r="E27" s="7">
        <v>2.7E-2</v>
      </c>
    </row>
    <row r="28" spans="1:5" x14ac:dyDescent="0.35">
      <c r="A28" s="93">
        <v>2014</v>
      </c>
      <c r="B28" t="s">
        <v>21</v>
      </c>
      <c r="C28" s="6">
        <v>1.0999999999999999E-2</v>
      </c>
      <c r="D28" s="6">
        <v>8.9999999999999993E-3</v>
      </c>
      <c r="E28" s="7">
        <v>1.2999999999999999E-2</v>
      </c>
    </row>
    <row r="29" spans="1:5" x14ac:dyDescent="0.35">
      <c r="A29" s="93">
        <v>2023</v>
      </c>
      <c r="B29" t="s">
        <v>21</v>
      </c>
      <c r="C29" s="6">
        <v>1.2E-2</v>
      </c>
      <c r="D29" s="6">
        <v>0.01</v>
      </c>
      <c r="E29" s="7">
        <v>1.4E-2</v>
      </c>
    </row>
    <row r="30" spans="1:5" x14ac:dyDescent="0.35">
      <c r="A30" s="93">
        <v>2014</v>
      </c>
      <c r="B30" t="s">
        <v>22</v>
      </c>
      <c r="C30" s="6">
        <v>1.0999999999999999E-2</v>
      </c>
      <c r="D30" s="6">
        <v>8.9999999999999993E-3</v>
      </c>
      <c r="E30" s="7">
        <v>1.2999999999999999E-2</v>
      </c>
    </row>
    <row r="31" spans="1:5" x14ac:dyDescent="0.35">
      <c r="A31" s="93">
        <v>2023</v>
      </c>
      <c r="B31" t="s">
        <v>22</v>
      </c>
      <c r="C31" s="6">
        <v>1.0999999999999999E-2</v>
      </c>
      <c r="D31" s="6">
        <v>8.9999999999999993E-3</v>
      </c>
      <c r="E31" s="7">
        <v>1.2999999999999999E-2</v>
      </c>
    </row>
    <row r="32" spans="1:5" x14ac:dyDescent="0.35">
      <c r="A32" s="93">
        <v>2014</v>
      </c>
      <c r="B32" t="s">
        <v>23</v>
      </c>
      <c r="C32" s="6">
        <v>8.9999999999999993E-3</v>
      </c>
      <c r="D32" s="6">
        <v>7.0000000000000001E-3</v>
      </c>
      <c r="E32" s="7">
        <v>0.01</v>
      </c>
    </row>
    <row r="33" spans="1:5" x14ac:dyDescent="0.35">
      <c r="A33" s="93">
        <v>2023</v>
      </c>
      <c r="B33" t="s">
        <v>23</v>
      </c>
      <c r="C33" s="6">
        <v>1.0999999999999999E-2</v>
      </c>
      <c r="D33" s="6">
        <v>8.9999999999999993E-3</v>
      </c>
      <c r="E33" s="7">
        <v>1.2E-2</v>
      </c>
    </row>
    <row r="34" spans="1:5" x14ac:dyDescent="0.35">
      <c r="A34" s="93">
        <v>2014</v>
      </c>
      <c r="B34" t="s">
        <v>24</v>
      </c>
      <c r="C34" s="6">
        <v>1.7999999999999999E-2</v>
      </c>
      <c r="D34" s="6">
        <v>1.4999999999999999E-2</v>
      </c>
      <c r="E34" s="7">
        <v>2.1000000000000001E-2</v>
      </c>
    </row>
    <row r="35" spans="1:5" x14ac:dyDescent="0.35">
      <c r="A35" s="93">
        <v>2023</v>
      </c>
      <c r="B35" t="s">
        <v>24</v>
      </c>
      <c r="C35" s="6">
        <v>2.4E-2</v>
      </c>
      <c r="D35" s="6">
        <v>0.02</v>
      </c>
      <c r="E35" s="7">
        <v>2.8000000000000001E-2</v>
      </c>
    </row>
    <row r="36" spans="1:5" x14ac:dyDescent="0.35">
      <c r="A36" s="93">
        <v>2014</v>
      </c>
      <c r="B36" t="s">
        <v>25</v>
      </c>
      <c r="C36" s="6">
        <v>1.2E-2</v>
      </c>
      <c r="D36" s="6">
        <v>0.01</v>
      </c>
      <c r="E36" s="7">
        <v>1.4E-2</v>
      </c>
    </row>
    <row r="37" spans="1:5" x14ac:dyDescent="0.35">
      <c r="A37" s="93">
        <v>2023</v>
      </c>
      <c r="B37" t="s">
        <v>25</v>
      </c>
      <c r="C37" s="6">
        <v>1.4E-2</v>
      </c>
      <c r="D37" s="6">
        <v>1.2E-2</v>
      </c>
      <c r="E37" s="7">
        <v>1.7000000000000001E-2</v>
      </c>
    </row>
    <row r="38" spans="1:5" x14ac:dyDescent="0.35">
      <c r="A38" s="93">
        <v>2014</v>
      </c>
      <c r="B38" t="s">
        <v>26</v>
      </c>
      <c r="C38" s="6">
        <v>1.2E-2</v>
      </c>
      <c r="D38" s="6">
        <v>0.01</v>
      </c>
      <c r="E38" s="7">
        <v>1.4E-2</v>
      </c>
    </row>
    <row r="39" spans="1:5" x14ac:dyDescent="0.35">
      <c r="A39" s="93">
        <v>2023</v>
      </c>
      <c r="B39" t="s">
        <v>26</v>
      </c>
      <c r="C39" s="6">
        <v>1.2999999999999999E-2</v>
      </c>
      <c r="D39" s="6">
        <v>1.0999999999999999E-2</v>
      </c>
      <c r="E39" s="7">
        <v>1.6E-2</v>
      </c>
    </row>
    <row r="40" spans="1:5" x14ac:dyDescent="0.35">
      <c r="A40" s="93">
        <v>2023</v>
      </c>
      <c r="B40" t="s">
        <v>27</v>
      </c>
      <c r="C40" s="6">
        <v>8.0000000000000002E-3</v>
      </c>
      <c r="D40" s="6">
        <v>7.0000000000000001E-3</v>
      </c>
      <c r="E40" s="7">
        <v>8.9999999999999993E-3</v>
      </c>
    </row>
    <row r="41" spans="1:5" x14ac:dyDescent="0.35">
      <c r="A41" s="93">
        <v>2014</v>
      </c>
      <c r="B41" t="s">
        <v>27</v>
      </c>
      <c r="C41" s="6">
        <v>8.0000000000000002E-3</v>
      </c>
      <c r="D41" s="6">
        <v>7.0000000000000001E-3</v>
      </c>
      <c r="E41" s="7">
        <v>8.9999999999999993E-3</v>
      </c>
    </row>
    <row r="42" spans="1:5" x14ac:dyDescent="0.35">
      <c r="A42" s="93">
        <v>2014</v>
      </c>
      <c r="B42" t="s">
        <v>28</v>
      </c>
      <c r="C42" s="6">
        <v>1.0999999999999999E-2</v>
      </c>
      <c r="D42" s="6">
        <v>8.9999999999999993E-3</v>
      </c>
      <c r="E42" s="7">
        <v>1.2999999999999999E-2</v>
      </c>
    </row>
    <row r="43" spans="1:5" x14ac:dyDescent="0.35">
      <c r="A43" s="93">
        <v>2023</v>
      </c>
      <c r="B43" t="s">
        <v>28</v>
      </c>
      <c r="C43" s="6">
        <v>1.2999999999999999E-2</v>
      </c>
      <c r="D43" s="6">
        <v>1.0999999999999999E-2</v>
      </c>
      <c r="E43" s="7">
        <v>1.4999999999999999E-2</v>
      </c>
    </row>
    <row r="44" spans="1:5" x14ac:dyDescent="0.35">
      <c r="A44" s="93">
        <v>2023</v>
      </c>
      <c r="B44" t="s">
        <v>29</v>
      </c>
      <c r="C44" s="6">
        <v>1.6E-2</v>
      </c>
      <c r="D44" s="6">
        <v>1.4E-2</v>
      </c>
      <c r="E44" s="7">
        <v>1.9E-2</v>
      </c>
    </row>
    <row r="45" spans="1:5" x14ac:dyDescent="0.35">
      <c r="A45" s="93">
        <v>2014</v>
      </c>
      <c r="B45" t="s">
        <v>29</v>
      </c>
      <c r="C45" s="6">
        <v>1.2999999999999999E-2</v>
      </c>
      <c r="D45" s="6">
        <v>1.0999999999999999E-2</v>
      </c>
      <c r="E45" s="7">
        <v>1.4999999999999999E-2</v>
      </c>
    </row>
    <row r="46" spans="1:5" x14ac:dyDescent="0.35">
      <c r="A46" s="93">
        <v>2014</v>
      </c>
      <c r="B46" t="s">
        <v>30</v>
      </c>
      <c r="C46" s="6">
        <v>1.4E-2</v>
      </c>
      <c r="D46" s="6">
        <v>1.2E-2</v>
      </c>
      <c r="E46" s="7">
        <v>1.6E-2</v>
      </c>
    </row>
    <row r="47" spans="1:5" x14ac:dyDescent="0.35">
      <c r="A47" s="93">
        <v>2023</v>
      </c>
      <c r="B47" t="s">
        <v>30</v>
      </c>
      <c r="C47" s="6">
        <v>1.6E-2</v>
      </c>
      <c r="D47" s="6">
        <v>1.2999999999999999E-2</v>
      </c>
      <c r="E47" s="7">
        <v>1.7999999999999999E-2</v>
      </c>
    </row>
    <row r="48" spans="1:5" x14ac:dyDescent="0.35">
      <c r="A48" s="93">
        <v>2014</v>
      </c>
      <c r="B48" t="s">
        <v>31</v>
      </c>
      <c r="C48" s="6">
        <v>0.01</v>
      </c>
      <c r="D48" s="6">
        <v>8.0000000000000002E-3</v>
      </c>
      <c r="E48" s="7">
        <v>1.0999999999999999E-2</v>
      </c>
    </row>
    <row r="49" spans="1:5" x14ac:dyDescent="0.35">
      <c r="A49" s="93">
        <v>2023</v>
      </c>
      <c r="B49" t="s">
        <v>31</v>
      </c>
      <c r="C49" s="6">
        <v>1.0999999999999999E-2</v>
      </c>
      <c r="D49" s="6">
        <v>8.9999999999999993E-3</v>
      </c>
      <c r="E49" s="7">
        <v>1.2999999999999999E-2</v>
      </c>
    </row>
    <row r="50" spans="1:5" x14ac:dyDescent="0.35">
      <c r="A50" s="93">
        <v>2023</v>
      </c>
      <c r="B50" t="s">
        <v>32</v>
      </c>
      <c r="C50" s="6">
        <v>1.6E-2</v>
      </c>
      <c r="D50" s="6">
        <v>1.4E-2</v>
      </c>
      <c r="E50" s="7">
        <v>1.9E-2</v>
      </c>
    </row>
    <row r="51" spans="1:5" x14ac:dyDescent="0.35">
      <c r="A51" s="93">
        <v>2014</v>
      </c>
      <c r="B51" t="s">
        <v>32</v>
      </c>
      <c r="C51" s="6">
        <v>1.2999999999999999E-2</v>
      </c>
      <c r="D51" s="6">
        <v>1.0999999999999999E-2</v>
      </c>
      <c r="E51" s="7">
        <v>1.6E-2</v>
      </c>
    </row>
    <row r="52" spans="1:5" x14ac:dyDescent="0.35">
      <c r="A52" s="93">
        <v>2014</v>
      </c>
      <c r="B52" t="s">
        <v>33</v>
      </c>
      <c r="C52" s="6">
        <v>0.01</v>
      </c>
      <c r="D52" s="6">
        <v>8.9999999999999993E-3</v>
      </c>
      <c r="E52" s="7">
        <v>1.2E-2</v>
      </c>
    </row>
    <row r="53" spans="1:5" x14ac:dyDescent="0.35">
      <c r="A53" s="93">
        <v>2023</v>
      </c>
      <c r="B53" t="s">
        <v>33</v>
      </c>
      <c r="C53" s="6">
        <v>1.2E-2</v>
      </c>
      <c r="D53" s="6">
        <v>0.01</v>
      </c>
      <c r="E53" s="7">
        <v>1.2999999999999999E-2</v>
      </c>
    </row>
    <row r="54" spans="1:5" x14ac:dyDescent="0.35">
      <c r="A54" s="93">
        <v>2014</v>
      </c>
      <c r="B54" t="s">
        <v>34</v>
      </c>
      <c r="C54" s="6">
        <v>8.0000000000000002E-3</v>
      </c>
      <c r="D54" s="6">
        <v>7.0000000000000001E-3</v>
      </c>
      <c r="E54" s="7">
        <v>8.9999999999999993E-3</v>
      </c>
    </row>
    <row r="55" spans="1:5" x14ac:dyDescent="0.35">
      <c r="A55" s="93">
        <v>2023</v>
      </c>
      <c r="B55" t="s">
        <v>34</v>
      </c>
      <c r="C55" s="6">
        <v>0.01</v>
      </c>
      <c r="D55" s="6">
        <v>8.0000000000000002E-3</v>
      </c>
      <c r="E55" s="7">
        <v>1.0999999999999999E-2</v>
      </c>
    </row>
    <row r="56" spans="1:5" x14ac:dyDescent="0.35">
      <c r="A56" s="93">
        <v>2014</v>
      </c>
      <c r="B56" t="s">
        <v>35</v>
      </c>
      <c r="C56" s="6">
        <v>1.2E-2</v>
      </c>
      <c r="D56" s="6">
        <v>0.01</v>
      </c>
      <c r="E56" s="7">
        <v>1.2999999999999999E-2</v>
      </c>
    </row>
    <row r="57" spans="1:5" x14ac:dyDescent="0.35">
      <c r="A57" s="93">
        <v>2023</v>
      </c>
      <c r="B57" t="s">
        <v>35</v>
      </c>
      <c r="C57" s="6">
        <v>1.4E-2</v>
      </c>
      <c r="D57" s="6">
        <v>1.0999999999999999E-2</v>
      </c>
      <c r="E57" s="7">
        <v>1.6E-2</v>
      </c>
    </row>
    <row r="58" spans="1:5" x14ac:dyDescent="0.35">
      <c r="A58" s="93">
        <v>2014</v>
      </c>
      <c r="B58" t="s">
        <v>36</v>
      </c>
      <c r="C58" s="6">
        <v>1.2999999999999999E-2</v>
      </c>
      <c r="D58" s="6">
        <v>1.0999999999999999E-2</v>
      </c>
      <c r="E58" s="7">
        <v>1.4E-2</v>
      </c>
    </row>
    <row r="59" spans="1:5" x14ac:dyDescent="0.35">
      <c r="A59" s="93">
        <v>2023</v>
      </c>
      <c r="B59" t="s">
        <v>36</v>
      </c>
      <c r="C59" s="6">
        <v>1.4E-2</v>
      </c>
      <c r="D59" s="6">
        <v>1.0999999999999999E-2</v>
      </c>
      <c r="E59" s="7">
        <v>1.6E-2</v>
      </c>
    </row>
    <row r="60" spans="1:5" x14ac:dyDescent="0.35">
      <c r="A60" s="93">
        <v>2014</v>
      </c>
      <c r="B60" t="s">
        <v>37</v>
      </c>
      <c r="C60" s="6">
        <v>1.2999999999999999E-2</v>
      </c>
      <c r="D60" s="6">
        <v>1.0999999999999999E-2</v>
      </c>
      <c r="E60" s="7">
        <v>1.4999999999999999E-2</v>
      </c>
    </row>
    <row r="61" spans="1:5" x14ac:dyDescent="0.35">
      <c r="A61" s="93">
        <v>2023</v>
      </c>
      <c r="B61" t="s">
        <v>37</v>
      </c>
      <c r="C61" s="6">
        <v>1.4999999999999999E-2</v>
      </c>
      <c r="D61" s="6">
        <v>1.2E-2</v>
      </c>
      <c r="E61" s="7">
        <v>1.7000000000000001E-2</v>
      </c>
    </row>
    <row r="62" spans="1:5" x14ac:dyDescent="0.35">
      <c r="A62" s="93">
        <v>2014</v>
      </c>
      <c r="B62" t="s">
        <v>38</v>
      </c>
      <c r="C62" s="6">
        <v>1.4E-2</v>
      </c>
      <c r="D62" s="6">
        <v>1.2E-2</v>
      </c>
      <c r="E62" s="7">
        <v>1.6E-2</v>
      </c>
    </row>
    <row r="63" spans="1:5" x14ac:dyDescent="0.35">
      <c r="A63" s="93">
        <v>2023</v>
      </c>
      <c r="B63" t="s">
        <v>38</v>
      </c>
      <c r="C63" s="6">
        <v>1.6E-2</v>
      </c>
      <c r="D63" s="6">
        <v>1.2999999999999999E-2</v>
      </c>
      <c r="E63" s="7">
        <v>1.7999999999999999E-2</v>
      </c>
    </row>
    <row r="64" spans="1:5" x14ac:dyDescent="0.35">
      <c r="A64" s="93">
        <v>2014</v>
      </c>
      <c r="B64" t="s">
        <v>39</v>
      </c>
      <c r="C64" s="6">
        <v>1.4E-2</v>
      </c>
      <c r="D64" s="6">
        <v>1.0999999999999999E-2</v>
      </c>
      <c r="E64" s="7">
        <v>1.6E-2</v>
      </c>
    </row>
    <row r="65" spans="1:5" x14ac:dyDescent="0.35">
      <c r="A65" s="94">
        <v>2023</v>
      </c>
      <c r="B65" s="14" t="s">
        <v>39</v>
      </c>
      <c r="C65" s="11">
        <v>1.4999999999999999E-2</v>
      </c>
      <c r="D65" s="11">
        <v>1.2E-2</v>
      </c>
      <c r="E65" s="13">
        <v>1.7000000000000001E-2</v>
      </c>
    </row>
    <row r="67" spans="1:5" x14ac:dyDescent="0.35">
      <c r="A67" s="91" t="s">
        <v>41</v>
      </c>
    </row>
    <row r="69" spans="1:5" x14ac:dyDescent="0.35">
      <c r="A69" s="91" t="s">
        <v>42</v>
      </c>
    </row>
    <row r="71" spans="1:5" x14ac:dyDescent="0.35">
      <c r="A71" s="95" t="str">
        <f>HYPERLINK("#'Spis treści'!A1", "Powrót do spisu treści")</f>
        <v>Powrót do spisu treści</v>
      </c>
    </row>
  </sheetData>
  <pageMargins left="0.7" right="0.7" top="0.75" bottom="0.75" header="0.3" footer="0.3"/>
  <pageSetup paperSize="9" orientation="portrait" horizontalDpi="300" verticalDpi="30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71"/>
  <sheetViews>
    <sheetView workbookViewId="0"/>
  </sheetViews>
  <sheetFormatPr defaultColWidth="10.90625" defaultRowHeight="14.5" x14ac:dyDescent="0.35"/>
  <cols>
    <col min="1" max="1" width="6.7265625" style="91" customWidth="1"/>
    <col min="2" max="2" width="17.7265625" customWidth="1"/>
    <col min="3" max="3" width="18.7265625" customWidth="1"/>
    <col min="4" max="5" width="42.7265625" customWidth="1"/>
  </cols>
  <sheetData>
    <row r="1" spans="1:5" x14ac:dyDescent="0.35">
      <c r="A1" s="91" t="s">
        <v>43</v>
      </c>
    </row>
    <row r="3" spans="1:5" x14ac:dyDescent="0.35">
      <c r="A3" s="92" t="s">
        <v>4</v>
      </c>
      <c r="B3" s="8" t="s">
        <v>5</v>
      </c>
      <c r="C3" s="8" t="s">
        <v>6</v>
      </c>
      <c r="D3" s="8" t="s">
        <v>7</v>
      </c>
      <c r="E3" s="10" t="s">
        <v>8</v>
      </c>
    </row>
    <row r="4" spans="1:5" x14ac:dyDescent="0.35">
      <c r="A4" s="93">
        <v>2014</v>
      </c>
      <c r="B4" t="s">
        <v>9</v>
      </c>
      <c r="C4" s="17">
        <v>6.0000000000000001E-3</v>
      </c>
      <c r="D4" s="17">
        <v>5.0000000000000001E-3</v>
      </c>
      <c r="E4" s="18">
        <v>7.0000000000000001E-3</v>
      </c>
    </row>
    <row r="5" spans="1:5" x14ac:dyDescent="0.35">
      <c r="A5" s="93">
        <v>2023</v>
      </c>
      <c r="B5" t="s">
        <v>9</v>
      </c>
      <c r="C5" s="17">
        <v>6.0000000000000001E-3</v>
      </c>
      <c r="D5" s="17">
        <v>5.0000000000000001E-3</v>
      </c>
      <c r="E5" s="18">
        <v>7.0000000000000001E-3</v>
      </c>
    </row>
    <row r="6" spans="1:5" x14ac:dyDescent="0.35">
      <c r="A6" s="93">
        <v>2014</v>
      </c>
      <c r="B6" t="s">
        <v>10</v>
      </c>
      <c r="C6" s="17">
        <v>7.0000000000000001E-3</v>
      </c>
      <c r="D6" s="17">
        <v>6.0000000000000001E-3</v>
      </c>
      <c r="E6" s="18">
        <v>8.0000000000000002E-3</v>
      </c>
    </row>
    <row r="7" spans="1:5" x14ac:dyDescent="0.35">
      <c r="A7" s="93">
        <v>2023</v>
      </c>
      <c r="B7" t="s">
        <v>10</v>
      </c>
      <c r="C7" s="17">
        <v>7.0000000000000001E-3</v>
      </c>
      <c r="D7" s="17">
        <v>6.0000000000000001E-3</v>
      </c>
      <c r="E7" s="18">
        <v>8.0000000000000002E-3</v>
      </c>
    </row>
    <row r="8" spans="1:5" x14ac:dyDescent="0.35">
      <c r="A8" s="93">
        <v>2014</v>
      </c>
      <c r="B8" t="s">
        <v>11</v>
      </c>
      <c r="C8" s="17">
        <v>6.0000000000000001E-3</v>
      </c>
      <c r="D8" s="17">
        <v>5.0000000000000001E-3</v>
      </c>
      <c r="E8" s="18">
        <v>6.0000000000000001E-3</v>
      </c>
    </row>
    <row r="9" spans="1:5" x14ac:dyDescent="0.35">
      <c r="A9" s="93">
        <v>2023</v>
      </c>
      <c r="B9" t="s">
        <v>11</v>
      </c>
      <c r="C9" s="17">
        <v>5.0000000000000001E-3</v>
      </c>
      <c r="D9" s="17">
        <v>5.0000000000000001E-3</v>
      </c>
      <c r="E9" s="18">
        <v>6.0000000000000001E-3</v>
      </c>
    </row>
    <row r="10" spans="1:5" x14ac:dyDescent="0.35">
      <c r="A10" s="93">
        <v>2014</v>
      </c>
      <c r="B10" t="s">
        <v>12</v>
      </c>
      <c r="C10" s="17">
        <v>6.0000000000000001E-3</v>
      </c>
      <c r="D10" s="17">
        <v>5.0000000000000001E-3</v>
      </c>
      <c r="E10" s="18">
        <v>6.0000000000000001E-3</v>
      </c>
    </row>
    <row r="11" spans="1:5" x14ac:dyDescent="0.35">
      <c r="A11" s="93">
        <v>2023</v>
      </c>
      <c r="B11" t="s">
        <v>12</v>
      </c>
      <c r="C11" s="17">
        <v>6.0000000000000001E-3</v>
      </c>
      <c r="D11" s="17">
        <v>5.0000000000000001E-3</v>
      </c>
      <c r="E11" s="18">
        <v>6.0000000000000001E-3</v>
      </c>
    </row>
    <row r="12" spans="1:5" x14ac:dyDescent="0.35">
      <c r="A12" s="93">
        <v>2014</v>
      </c>
      <c r="B12" t="s">
        <v>13</v>
      </c>
      <c r="C12" s="17">
        <v>6.0000000000000001E-3</v>
      </c>
      <c r="D12" s="17">
        <v>5.0000000000000001E-3</v>
      </c>
      <c r="E12" s="18">
        <v>7.0000000000000001E-3</v>
      </c>
    </row>
    <row r="13" spans="1:5" x14ac:dyDescent="0.35">
      <c r="A13" s="93">
        <v>2023</v>
      </c>
      <c r="B13" t="s">
        <v>13</v>
      </c>
      <c r="C13" s="17">
        <v>6.0000000000000001E-3</v>
      </c>
      <c r="D13" s="17">
        <v>5.0000000000000001E-3</v>
      </c>
      <c r="E13" s="18">
        <v>7.0000000000000001E-3</v>
      </c>
    </row>
    <row r="14" spans="1:5" x14ac:dyDescent="0.35">
      <c r="A14" s="93">
        <v>2014</v>
      </c>
      <c r="B14" t="s">
        <v>14</v>
      </c>
      <c r="C14" s="17">
        <v>5.0000000000000001E-3</v>
      </c>
      <c r="D14" s="17">
        <v>4.0000000000000001E-3</v>
      </c>
      <c r="E14" s="18">
        <v>5.0000000000000001E-3</v>
      </c>
    </row>
    <row r="15" spans="1:5" x14ac:dyDescent="0.35">
      <c r="A15" s="93">
        <v>2023</v>
      </c>
      <c r="B15" t="s">
        <v>14</v>
      </c>
      <c r="C15" s="17">
        <v>5.0000000000000001E-3</v>
      </c>
      <c r="D15" s="17">
        <v>4.0000000000000001E-3</v>
      </c>
      <c r="E15" s="18">
        <v>5.0000000000000001E-3</v>
      </c>
    </row>
    <row r="16" spans="1:5" x14ac:dyDescent="0.35">
      <c r="A16" s="93">
        <v>2014</v>
      </c>
      <c r="B16" t="s">
        <v>15</v>
      </c>
      <c r="C16" s="17">
        <v>6.0000000000000001E-3</v>
      </c>
      <c r="D16" s="17">
        <v>5.0000000000000001E-3</v>
      </c>
      <c r="E16" s="18">
        <v>6.0000000000000001E-3</v>
      </c>
    </row>
    <row r="17" spans="1:5" x14ac:dyDescent="0.35">
      <c r="A17" s="93">
        <v>2023</v>
      </c>
      <c r="B17" t="s">
        <v>15</v>
      </c>
      <c r="C17" s="17">
        <v>6.0000000000000001E-3</v>
      </c>
      <c r="D17" s="17">
        <v>5.0000000000000001E-3</v>
      </c>
      <c r="E17" s="18">
        <v>6.0000000000000001E-3</v>
      </c>
    </row>
    <row r="18" spans="1:5" x14ac:dyDescent="0.35">
      <c r="A18" s="93">
        <v>2014</v>
      </c>
      <c r="B18" t="s">
        <v>16</v>
      </c>
      <c r="C18" s="17">
        <v>6.0000000000000001E-3</v>
      </c>
      <c r="D18" s="17">
        <v>6.0000000000000001E-3</v>
      </c>
      <c r="E18" s="18">
        <v>7.0000000000000001E-3</v>
      </c>
    </row>
    <row r="19" spans="1:5" x14ac:dyDescent="0.35">
      <c r="A19" s="93">
        <v>2023</v>
      </c>
      <c r="B19" t="s">
        <v>16</v>
      </c>
      <c r="C19" s="17">
        <v>7.0000000000000001E-3</v>
      </c>
      <c r="D19" s="17">
        <v>6.0000000000000001E-3</v>
      </c>
      <c r="E19" s="18">
        <v>7.0000000000000001E-3</v>
      </c>
    </row>
    <row r="20" spans="1:5" x14ac:dyDescent="0.35">
      <c r="A20" s="93">
        <v>2014</v>
      </c>
      <c r="B20" t="s">
        <v>17</v>
      </c>
      <c r="C20" s="17">
        <v>6.0000000000000001E-3</v>
      </c>
      <c r="D20" s="17">
        <v>5.0000000000000001E-3</v>
      </c>
      <c r="E20" s="18">
        <v>7.0000000000000001E-3</v>
      </c>
    </row>
    <row r="21" spans="1:5" x14ac:dyDescent="0.35">
      <c r="A21" s="93">
        <v>2023</v>
      </c>
      <c r="B21" t="s">
        <v>17</v>
      </c>
      <c r="C21" s="17">
        <v>6.0000000000000001E-3</v>
      </c>
      <c r="D21" s="17">
        <v>5.0000000000000001E-3</v>
      </c>
      <c r="E21" s="18">
        <v>7.0000000000000001E-3</v>
      </c>
    </row>
    <row r="22" spans="1:5" x14ac:dyDescent="0.35">
      <c r="A22" s="93">
        <v>2014</v>
      </c>
      <c r="B22" t="s">
        <v>18</v>
      </c>
      <c r="C22" s="17">
        <v>5.0000000000000001E-3</v>
      </c>
      <c r="D22" s="17">
        <v>4.0000000000000001E-3</v>
      </c>
      <c r="E22" s="18">
        <v>5.0000000000000001E-3</v>
      </c>
    </row>
    <row r="23" spans="1:5" x14ac:dyDescent="0.35">
      <c r="A23" s="93">
        <v>2023</v>
      </c>
      <c r="B23" t="s">
        <v>18</v>
      </c>
      <c r="C23" s="17">
        <v>5.0000000000000001E-3</v>
      </c>
      <c r="D23" s="17">
        <v>4.0000000000000001E-3</v>
      </c>
      <c r="E23" s="18">
        <v>6.0000000000000001E-3</v>
      </c>
    </row>
    <row r="24" spans="1:5" x14ac:dyDescent="0.35">
      <c r="A24" s="93">
        <v>2014</v>
      </c>
      <c r="B24" t="s">
        <v>19</v>
      </c>
      <c r="C24" s="17">
        <v>8.9999999999999993E-3</v>
      </c>
      <c r="D24" s="17">
        <v>8.0000000000000002E-3</v>
      </c>
      <c r="E24" s="18">
        <v>0.01</v>
      </c>
    </row>
    <row r="25" spans="1:5" x14ac:dyDescent="0.35">
      <c r="A25" s="93">
        <v>2023</v>
      </c>
      <c r="B25" t="s">
        <v>19</v>
      </c>
      <c r="C25" s="17">
        <v>8.9999999999999993E-3</v>
      </c>
      <c r="D25" s="17">
        <v>7.0000000000000001E-3</v>
      </c>
      <c r="E25" s="18">
        <v>0.01</v>
      </c>
    </row>
    <row r="26" spans="1:5" x14ac:dyDescent="0.35">
      <c r="A26" s="93">
        <v>2014</v>
      </c>
      <c r="B26" t="s">
        <v>20</v>
      </c>
      <c r="C26" s="17">
        <v>8.0000000000000002E-3</v>
      </c>
      <c r="D26" s="17">
        <v>7.0000000000000001E-3</v>
      </c>
      <c r="E26" s="18">
        <v>8.9999999999999993E-3</v>
      </c>
    </row>
    <row r="27" spans="1:5" x14ac:dyDescent="0.35">
      <c r="A27" s="93">
        <v>2023</v>
      </c>
      <c r="B27" t="s">
        <v>20</v>
      </c>
      <c r="C27" s="17">
        <v>8.0000000000000002E-3</v>
      </c>
      <c r="D27" s="17">
        <v>7.0000000000000001E-3</v>
      </c>
      <c r="E27" s="18">
        <v>8.9999999999999993E-3</v>
      </c>
    </row>
    <row r="28" spans="1:5" x14ac:dyDescent="0.35">
      <c r="A28" s="93">
        <v>2014</v>
      </c>
      <c r="B28" t="s">
        <v>21</v>
      </c>
      <c r="C28" s="17">
        <v>6.0000000000000001E-3</v>
      </c>
      <c r="D28" s="17">
        <v>5.0000000000000001E-3</v>
      </c>
      <c r="E28" s="18">
        <v>6.0000000000000001E-3</v>
      </c>
    </row>
    <row r="29" spans="1:5" x14ac:dyDescent="0.35">
      <c r="A29" s="93">
        <v>2023</v>
      </c>
      <c r="B29" t="s">
        <v>21</v>
      </c>
      <c r="C29" s="17">
        <v>6.0000000000000001E-3</v>
      </c>
      <c r="D29" s="17">
        <v>5.0000000000000001E-3</v>
      </c>
      <c r="E29" s="18">
        <v>6.0000000000000001E-3</v>
      </c>
    </row>
    <row r="30" spans="1:5" x14ac:dyDescent="0.35">
      <c r="A30" s="93">
        <v>2014</v>
      </c>
      <c r="B30" t="s">
        <v>22</v>
      </c>
      <c r="C30" s="17">
        <v>7.0000000000000001E-3</v>
      </c>
      <c r="D30" s="17">
        <v>6.0000000000000001E-3</v>
      </c>
      <c r="E30" s="18">
        <v>8.0000000000000002E-3</v>
      </c>
    </row>
    <row r="31" spans="1:5" x14ac:dyDescent="0.35">
      <c r="A31" s="93">
        <v>2023</v>
      </c>
      <c r="B31" t="s">
        <v>22</v>
      </c>
      <c r="C31" s="17">
        <v>7.0000000000000001E-3</v>
      </c>
      <c r="D31" s="17">
        <v>5.0000000000000001E-3</v>
      </c>
      <c r="E31" s="18">
        <v>8.0000000000000002E-3</v>
      </c>
    </row>
    <row r="32" spans="1:5" x14ac:dyDescent="0.35">
      <c r="A32" s="93">
        <v>2014</v>
      </c>
      <c r="B32" t="s">
        <v>23</v>
      </c>
      <c r="C32" s="17">
        <v>6.0000000000000001E-3</v>
      </c>
      <c r="D32" s="17">
        <v>5.0000000000000001E-3</v>
      </c>
      <c r="E32" s="18">
        <v>7.0000000000000001E-3</v>
      </c>
    </row>
    <row r="33" spans="1:5" x14ac:dyDescent="0.35">
      <c r="A33" s="93">
        <v>2023</v>
      </c>
      <c r="B33" t="s">
        <v>23</v>
      </c>
      <c r="C33" s="17">
        <v>6.0000000000000001E-3</v>
      </c>
      <c r="D33" s="17">
        <v>5.0000000000000001E-3</v>
      </c>
      <c r="E33" s="18">
        <v>7.0000000000000001E-3</v>
      </c>
    </row>
    <row r="34" spans="1:5" x14ac:dyDescent="0.35">
      <c r="A34" s="93">
        <v>2014</v>
      </c>
      <c r="B34" t="s">
        <v>24</v>
      </c>
      <c r="C34" s="17">
        <v>7.0000000000000001E-3</v>
      </c>
      <c r="D34" s="17">
        <v>6.0000000000000001E-3</v>
      </c>
      <c r="E34" s="18">
        <v>8.0000000000000002E-3</v>
      </c>
    </row>
    <row r="35" spans="1:5" x14ac:dyDescent="0.35">
      <c r="A35" s="93">
        <v>2023</v>
      </c>
      <c r="B35" t="s">
        <v>24</v>
      </c>
      <c r="C35" s="17">
        <v>8.0000000000000002E-3</v>
      </c>
      <c r="D35" s="17">
        <v>6.0000000000000001E-3</v>
      </c>
      <c r="E35" s="18">
        <v>8.9999999999999993E-3</v>
      </c>
    </row>
    <row r="36" spans="1:5" x14ac:dyDescent="0.35">
      <c r="A36" s="93">
        <v>2014</v>
      </c>
      <c r="B36" t="s">
        <v>25</v>
      </c>
      <c r="C36" s="17">
        <v>6.0000000000000001E-3</v>
      </c>
      <c r="D36" s="17">
        <v>5.0000000000000001E-3</v>
      </c>
      <c r="E36" s="18">
        <v>7.0000000000000001E-3</v>
      </c>
    </row>
    <row r="37" spans="1:5" x14ac:dyDescent="0.35">
      <c r="A37" s="93">
        <v>2023</v>
      </c>
      <c r="B37" t="s">
        <v>25</v>
      </c>
      <c r="C37" s="17">
        <v>6.0000000000000001E-3</v>
      </c>
      <c r="D37" s="17">
        <v>5.0000000000000001E-3</v>
      </c>
      <c r="E37" s="18">
        <v>6.0000000000000001E-3</v>
      </c>
    </row>
    <row r="38" spans="1:5" x14ac:dyDescent="0.35">
      <c r="A38" s="93">
        <v>2014</v>
      </c>
      <c r="B38" t="s">
        <v>26</v>
      </c>
      <c r="C38" s="17">
        <v>6.0000000000000001E-3</v>
      </c>
      <c r="D38" s="17">
        <v>5.0000000000000001E-3</v>
      </c>
      <c r="E38" s="18">
        <v>6.0000000000000001E-3</v>
      </c>
    </row>
    <row r="39" spans="1:5" x14ac:dyDescent="0.35">
      <c r="A39" s="93">
        <v>2023</v>
      </c>
      <c r="B39" t="s">
        <v>26</v>
      </c>
      <c r="C39" s="17">
        <v>6.0000000000000001E-3</v>
      </c>
      <c r="D39" s="17">
        <v>5.0000000000000001E-3</v>
      </c>
      <c r="E39" s="18">
        <v>6.0000000000000001E-3</v>
      </c>
    </row>
    <row r="40" spans="1:5" x14ac:dyDescent="0.35">
      <c r="A40" s="93">
        <v>2023</v>
      </c>
      <c r="B40" t="s">
        <v>27</v>
      </c>
      <c r="C40" s="17">
        <v>5.0000000000000001E-3</v>
      </c>
      <c r="D40" s="17">
        <v>4.0000000000000001E-3</v>
      </c>
      <c r="E40" s="18">
        <v>5.0000000000000001E-3</v>
      </c>
    </row>
    <row r="41" spans="1:5" x14ac:dyDescent="0.35">
      <c r="A41" s="93">
        <v>2014</v>
      </c>
      <c r="B41" t="s">
        <v>27</v>
      </c>
      <c r="C41" s="17">
        <v>5.0000000000000001E-3</v>
      </c>
      <c r="D41" s="17">
        <v>4.0000000000000001E-3</v>
      </c>
      <c r="E41" s="18">
        <v>5.0000000000000001E-3</v>
      </c>
    </row>
    <row r="42" spans="1:5" x14ac:dyDescent="0.35">
      <c r="A42" s="93">
        <v>2014</v>
      </c>
      <c r="B42" t="s">
        <v>28</v>
      </c>
      <c r="C42" s="17">
        <v>6.0000000000000001E-3</v>
      </c>
      <c r="D42" s="17">
        <v>5.0000000000000001E-3</v>
      </c>
      <c r="E42" s="18">
        <v>7.0000000000000001E-3</v>
      </c>
    </row>
    <row r="43" spans="1:5" x14ac:dyDescent="0.35">
      <c r="A43" s="93">
        <v>2023</v>
      </c>
      <c r="B43" t="s">
        <v>28</v>
      </c>
      <c r="C43" s="17">
        <v>6.0000000000000001E-3</v>
      </c>
      <c r="D43" s="17">
        <v>5.0000000000000001E-3</v>
      </c>
      <c r="E43" s="18">
        <v>7.0000000000000001E-3</v>
      </c>
    </row>
    <row r="44" spans="1:5" x14ac:dyDescent="0.35">
      <c r="A44" s="93">
        <v>2023</v>
      </c>
      <c r="B44" t="s">
        <v>29</v>
      </c>
      <c r="C44" s="17">
        <v>7.0000000000000001E-3</v>
      </c>
      <c r="D44" s="17">
        <v>6.0000000000000001E-3</v>
      </c>
      <c r="E44" s="18">
        <v>8.0000000000000002E-3</v>
      </c>
    </row>
    <row r="45" spans="1:5" x14ac:dyDescent="0.35">
      <c r="A45" s="93">
        <v>2014</v>
      </c>
      <c r="B45" t="s">
        <v>29</v>
      </c>
      <c r="C45" s="17">
        <v>7.0000000000000001E-3</v>
      </c>
      <c r="D45" s="17">
        <v>6.0000000000000001E-3</v>
      </c>
      <c r="E45" s="18">
        <v>8.0000000000000002E-3</v>
      </c>
    </row>
    <row r="46" spans="1:5" x14ac:dyDescent="0.35">
      <c r="A46" s="93">
        <v>2014</v>
      </c>
      <c r="B46" t="s">
        <v>30</v>
      </c>
      <c r="C46" s="17">
        <v>7.0000000000000001E-3</v>
      </c>
      <c r="D46" s="17">
        <v>6.0000000000000001E-3</v>
      </c>
      <c r="E46" s="18">
        <v>8.0000000000000002E-3</v>
      </c>
    </row>
    <row r="47" spans="1:5" x14ac:dyDescent="0.35">
      <c r="A47" s="93">
        <v>2023</v>
      </c>
      <c r="B47" t="s">
        <v>30</v>
      </c>
      <c r="C47" s="17">
        <v>7.0000000000000001E-3</v>
      </c>
      <c r="D47" s="17">
        <v>6.0000000000000001E-3</v>
      </c>
      <c r="E47" s="18">
        <v>8.0000000000000002E-3</v>
      </c>
    </row>
    <row r="48" spans="1:5" x14ac:dyDescent="0.35">
      <c r="A48" s="93">
        <v>2014</v>
      </c>
      <c r="B48" t="s">
        <v>31</v>
      </c>
      <c r="C48" s="17">
        <v>6.0000000000000001E-3</v>
      </c>
      <c r="D48" s="17">
        <v>5.0000000000000001E-3</v>
      </c>
      <c r="E48" s="18">
        <v>7.0000000000000001E-3</v>
      </c>
    </row>
    <row r="49" spans="1:5" x14ac:dyDescent="0.35">
      <c r="A49" s="93">
        <v>2023</v>
      </c>
      <c r="B49" t="s">
        <v>31</v>
      </c>
      <c r="C49" s="17">
        <v>6.0000000000000001E-3</v>
      </c>
      <c r="D49" s="17">
        <v>5.0000000000000001E-3</v>
      </c>
      <c r="E49" s="18">
        <v>6.0000000000000001E-3</v>
      </c>
    </row>
    <row r="50" spans="1:5" x14ac:dyDescent="0.35">
      <c r="A50" s="93">
        <v>2023</v>
      </c>
      <c r="B50" t="s">
        <v>32</v>
      </c>
      <c r="C50" s="17">
        <v>6.0000000000000001E-3</v>
      </c>
      <c r="D50" s="17">
        <v>5.0000000000000001E-3</v>
      </c>
      <c r="E50" s="18">
        <v>6.0000000000000001E-3</v>
      </c>
    </row>
    <row r="51" spans="1:5" x14ac:dyDescent="0.35">
      <c r="A51" s="93">
        <v>2014</v>
      </c>
      <c r="B51" t="s">
        <v>32</v>
      </c>
      <c r="C51" s="17">
        <v>6.0000000000000001E-3</v>
      </c>
      <c r="D51" s="17">
        <v>5.0000000000000001E-3</v>
      </c>
      <c r="E51" s="18">
        <v>6.0000000000000001E-3</v>
      </c>
    </row>
    <row r="52" spans="1:5" x14ac:dyDescent="0.35">
      <c r="A52" s="93">
        <v>2014</v>
      </c>
      <c r="B52" t="s">
        <v>33</v>
      </c>
      <c r="C52" s="17">
        <v>6.0000000000000001E-3</v>
      </c>
      <c r="D52" s="17">
        <v>5.0000000000000001E-3</v>
      </c>
      <c r="E52" s="18">
        <v>6.0000000000000001E-3</v>
      </c>
    </row>
    <row r="53" spans="1:5" x14ac:dyDescent="0.35">
      <c r="A53" s="93">
        <v>2023</v>
      </c>
      <c r="B53" t="s">
        <v>33</v>
      </c>
      <c r="C53" s="17">
        <v>6.0000000000000001E-3</v>
      </c>
      <c r="D53" s="17">
        <v>5.0000000000000001E-3</v>
      </c>
      <c r="E53" s="18">
        <v>6.0000000000000001E-3</v>
      </c>
    </row>
    <row r="54" spans="1:5" x14ac:dyDescent="0.35">
      <c r="A54" s="93">
        <v>2014</v>
      </c>
      <c r="B54" t="s">
        <v>34</v>
      </c>
      <c r="C54" s="17">
        <v>5.0000000000000001E-3</v>
      </c>
      <c r="D54" s="17">
        <v>5.0000000000000001E-3</v>
      </c>
      <c r="E54" s="18">
        <v>6.0000000000000001E-3</v>
      </c>
    </row>
    <row r="55" spans="1:5" x14ac:dyDescent="0.35">
      <c r="A55" s="93">
        <v>2023</v>
      </c>
      <c r="B55" t="s">
        <v>34</v>
      </c>
      <c r="C55" s="17">
        <v>5.0000000000000001E-3</v>
      </c>
      <c r="D55" s="17">
        <v>5.0000000000000001E-3</v>
      </c>
      <c r="E55" s="18">
        <v>6.0000000000000001E-3</v>
      </c>
    </row>
    <row r="56" spans="1:5" x14ac:dyDescent="0.35">
      <c r="A56" s="93">
        <v>2014</v>
      </c>
      <c r="B56" t="s">
        <v>35</v>
      </c>
      <c r="C56" s="17">
        <v>6.0000000000000001E-3</v>
      </c>
      <c r="D56" s="17">
        <v>5.0000000000000001E-3</v>
      </c>
      <c r="E56" s="18">
        <v>6.0000000000000001E-3</v>
      </c>
    </row>
    <row r="57" spans="1:5" x14ac:dyDescent="0.35">
      <c r="A57" s="93">
        <v>2023</v>
      </c>
      <c r="B57" t="s">
        <v>35</v>
      </c>
      <c r="C57" s="17">
        <v>6.0000000000000001E-3</v>
      </c>
      <c r="D57" s="17">
        <v>5.0000000000000001E-3</v>
      </c>
      <c r="E57" s="18">
        <v>6.0000000000000001E-3</v>
      </c>
    </row>
    <row r="58" spans="1:5" x14ac:dyDescent="0.35">
      <c r="A58" s="93">
        <v>2014</v>
      </c>
      <c r="B58" t="s">
        <v>36</v>
      </c>
      <c r="C58" s="17">
        <v>5.0000000000000001E-3</v>
      </c>
      <c r="D58" s="17">
        <v>5.0000000000000001E-3</v>
      </c>
      <c r="E58" s="18">
        <v>6.0000000000000001E-3</v>
      </c>
    </row>
    <row r="59" spans="1:5" x14ac:dyDescent="0.35">
      <c r="A59" s="93">
        <v>2023</v>
      </c>
      <c r="B59" t="s">
        <v>36</v>
      </c>
      <c r="C59" s="17">
        <v>5.0000000000000001E-3</v>
      </c>
      <c r="D59" s="17">
        <v>4.0000000000000001E-3</v>
      </c>
      <c r="E59" s="18">
        <v>6.0000000000000001E-3</v>
      </c>
    </row>
    <row r="60" spans="1:5" x14ac:dyDescent="0.35">
      <c r="A60" s="93">
        <v>2014</v>
      </c>
      <c r="B60" t="s">
        <v>37</v>
      </c>
      <c r="C60" s="17">
        <v>6.0000000000000001E-3</v>
      </c>
      <c r="D60" s="17">
        <v>5.0000000000000001E-3</v>
      </c>
      <c r="E60" s="18">
        <v>6.0000000000000001E-3</v>
      </c>
    </row>
    <row r="61" spans="1:5" x14ac:dyDescent="0.35">
      <c r="A61" s="93">
        <v>2023</v>
      </c>
      <c r="B61" t="s">
        <v>37</v>
      </c>
      <c r="C61" s="17">
        <v>6.0000000000000001E-3</v>
      </c>
      <c r="D61" s="17">
        <v>5.0000000000000001E-3</v>
      </c>
      <c r="E61" s="18">
        <v>6.0000000000000001E-3</v>
      </c>
    </row>
    <row r="62" spans="1:5" x14ac:dyDescent="0.35">
      <c r="A62" s="93">
        <v>2014</v>
      </c>
      <c r="B62" t="s">
        <v>38</v>
      </c>
      <c r="C62" s="17">
        <v>6.0000000000000001E-3</v>
      </c>
      <c r="D62" s="17">
        <v>5.0000000000000001E-3</v>
      </c>
      <c r="E62" s="18">
        <v>7.0000000000000001E-3</v>
      </c>
    </row>
    <row r="63" spans="1:5" x14ac:dyDescent="0.35">
      <c r="A63" s="93">
        <v>2023</v>
      </c>
      <c r="B63" t="s">
        <v>38</v>
      </c>
      <c r="C63" s="17">
        <v>6.0000000000000001E-3</v>
      </c>
      <c r="D63" s="17">
        <v>5.0000000000000001E-3</v>
      </c>
      <c r="E63" s="18">
        <v>7.0000000000000001E-3</v>
      </c>
    </row>
    <row r="64" spans="1:5" x14ac:dyDescent="0.35">
      <c r="A64" s="93">
        <v>2014</v>
      </c>
      <c r="B64" t="s">
        <v>39</v>
      </c>
      <c r="C64" s="17">
        <v>6.0000000000000001E-3</v>
      </c>
      <c r="D64" s="17">
        <v>5.0000000000000001E-3</v>
      </c>
      <c r="E64" s="18">
        <v>7.0000000000000001E-3</v>
      </c>
    </row>
    <row r="65" spans="1:5" x14ac:dyDescent="0.35">
      <c r="A65" s="94">
        <v>2023</v>
      </c>
      <c r="B65" s="14" t="s">
        <v>39</v>
      </c>
      <c r="C65" s="19">
        <v>6.0000000000000001E-3</v>
      </c>
      <c r="D65" s="19">
        <v>5.0000000000000001E-3</v>
      </c>
      <c r="E65" s="20">
        <v>7.0000000000000001E-3</v>
      </c>
    </row>
    <row r="67" spans="1:5" x14ac:dyDescent="0.35">
      <c r="A67" s="91" t="s">
        <v>41</v>
      </c>
    </row>
    <row r="69" spans="1:5" x14ac:dyDescent="0.35">
      <c r="A69" s="91" t="s">
        <v>42</v>
      </c>
    </row>
    <row r="71" spans="1:5" x14ac:dyDescent="0.35">
      <c r="A71" s="95" t="str">
        <f>HYPERLINK("#'Spis treści'!A1", "Powrót do spisu treści")</f>
        <v>Powrót do spisu treści</v>
      </c>
    </row>
  </sheetData>
  <pageMargins left="0.7" right="0.7" top="0.75" bottom="0.75" header="0.3" footer="0.3"/>
  <pageSetup paperSize="9" orientation="portrait" horizontalDpi="300" verticalDpi="30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37"/>
  <sheetViews>
    <sheetView workbookViewId="0"/>
  </sheetViews>
  <sheetFormatPr defaultColWidth="10.90625" defaultRowHeight="14.5" x14ac:dyDescent="0.35"/>
  <cols>
    <col min="1" max="1" width="6.7265625" style="91" customWidth="1"/>
    <col min="2" max="2" width="11.7265625" customWidth="1"/>
    <col min="3" max="3" width="18.7265625" customWidth="1"/>
    <col min="4" max="5" width="42.7265625" customWidth="1"/>
    <col min="6" max="6" width="17.7265625" customWidth="1"/>
    <col min="7" max="8" width="41.7265625" customWidth="1"/>
  </cols>
  <sheetData>
    <row r="1" spans="1:8" x14ac:dyDescent="0.35">
      <c r="A1" s="91" t="s">
        <v>45</v>
      </c>
    </row>
    <row r="3" spans="1:8" x14ac:dyDescent="0.35">
      <c r="A3" s="92" t="s">
        <v>4</v>
      </c>
      <c r="B3" s="8" t="s">
        <v>46</v>
      </c>
      <c r="C3" s="8" t="s">
        <v>6</v>
      </c>
      <c r="D3" s="8" t="s">
        <v>7</v>
      </c>
      <c r="E3" s="8" t="s">
        <v>8</v>
      </c>
      <c r="F3" s="8" t="s">
        <v>47</v>
      </c>
      <c r="G3" s="8" t="s">
        <v>48</v>
      </c>
      <c r="H3" s="10" t="s">
        <v>49</v>
      </c>
    </row>
    <row r="4" spans="1:8" x14ac:dyDescent="0.35">
      <c r="A4" s="93">
        <v>2010</v>
      </c>
      <c r="B4" t="s">
        <v>50</v>
      </c>
      <c r="C4" s="21">
        <v>1.2E-2</v>
      </c>
      <c r="D4" s="21">
        <v>0.01</v>
      </c>
      <c r="E4" s="21">
        <v>1.4E-2</v>
      </c>
      <c r="F4" s="88">
        <v>242.7</v>
      </c>
      <c r="G4" s="96">
        <v>201.7</v>
      </c>
      <c r="H4" s="65">
        <v>279.7</v>
      </c>
    </row>
    <row r="5" spans="1:8" x14ac:dyDescent="0.35">
      <c r="A5" s="93">
        <v>2010</v>
      </c>
      <c r="B5" t="s">
        <v>51</v>
      </c>
      <c r="C5" s="21">
        <v>6.0000000000000001E-3</v>
      </c>
      <c r="D5" s="21">
        <v>5.0000000000000001E-3</v>
      </c>
      <c r="E5" s="21">
        <v>6.0000000000000001E-3</v>
      </c>
      <c r="F5" s="88">
        <v>106.2</v>
      </c>
      <c r="G5" s="96">
        <v>86.6</v>
      </c>
      <c r="H5" s="65">
        <v>123.5</v>
      </c>
    </row>
    <row r="6" spans="1:8" x14ac:dyDescent="0.35">
      <c r="A6" s="93">
        <v>2011</v>
      </c>
      <c r="B6" t="s">
        <v>50</v>
      </c>
      <c r="C6" s="21">
        <v>1.2E-2</v>
      </c>
      <c r="D6" s="21">
        <v>0.01</v>
      </c>
      <c r="E6" s="21">
        <v>1.4E-2</v>
      </c>
      <c r="F6" s="88">
        <v>248.3</v>
      </c>
      <c r="G6" s="96">
        <v>205.9</v>
      </c>
      <c r="H6" s="65">
        <v>285.89999999999998</v>
      </c>
    </row>
    <row r="7" spans="1:8" x14ac:dyDescent="0.35">
      <c r="A7" s="93">
        <v>2011</v>
      </c>
      <c r="B7" t="s">
        <v>51</v>
      </c>
      <c r="C7" s="21">
        <v>6.0000000000000001E-3</v>
      </c>
      <c r="D7" s="21">
        <v>5.0000000000000001E-3</v>
      </c>
      <c r="E7" s="21">
        <v>7.0000000000000001E-3</v>
      </c>
      <c r="F7" s="88">
        <v>108.9</v>
      </c>
      <c r="G7" s="96">
        <v>88.9</v>
      </c>
      <c r="H7" s="65">
        <v>126.6</v>
      </c>
    </row>
    <row r="8" spans="1:8" x14ac:dyDescent="0.35">
      <c r="A8" s="93">
        <v>2012</v>
      </c>
      <c r="B8" t="s">
        <v>50</v>
      </c>
      <c r="C8" s="21">
        <v>1.2999999999999999E-2</v>
      </c>
      <c r="D8" s="21">
        <v>0.01</v>
      </c>
      <c r="E8" s="21">
        <v>1.4E-2</v>
      </c>
      <c r="F8" s="88">
        <v>255</v>
      </c>
      <c r="G8" s="96">
        <v>211.3</v>
      </c>
      <c r="H8" s="65">
        <v>293.7</v>
      </c>
    </row>
    <row r="9" spans="1:8" x14ac:dyDescent="0.35">
      <c r="A9" s="93">
        <v>2012</v>
      </c>
      <c r="B9" t="s">
        <v>51</v>
      </c>
      <c r="C9" s="21">
        <v>6.0000000000000001E-3</v>
      </c>
      <c r="D9" s="21">
        <v>5.0000000000000001E-3</v>
      </c>
      <c r="E9" s="21">
        <v>7.0000000000000001E-3</v>
      </c>
      <c r="F9" s="88">
        <v>111.9</v>
      </c>
      <c r="G9" s="96">
        <v>91.4</v>
      </c>
      <c r="H9" s="65">
        <v>130</v>
      </c>
    </row>
    <row r="10" spans="1:8" x14ac:dyDescent="0.35">
      <c r="A10" s="93">
        <v>2013</v>
      </c>
      <c r="B10" t="s">
        <v>50</v>
      </c>
      <c r="C10" s="21">
        <v>1.2999999999999999E-2</v>
      </c>
      <c r="D10" s="21">
        <v>1.0999999999999999E-2</v>
      </c>
      <c r="E10" s="21">
        <v>1.4999999999999999E-2</v>
      </c>
      <c r="F10" s="88">
        <v>261.3</v>
      </c>
      <c r="G10" s="96">
        <v>216.9</v>
      </c>
      <c r="H10" s="65">
        <v>301</v>
      </c>
    </row>
    <row r="11" spans="1:8" x14ac:dyDescent="0.35">
      <c r="A11" s="93">
        <v>2013</v>
      </c>
      <c r="B11" t="s">
        <v>51</v>
      </c>
      <c r="C11" s="21">
        <v>6.0000000000000001E-3</v>
      </c>
      <c r="D11" s="21">
        <v>5.0000000000000001E-3</v>
      </c>
      <c r="E11" s="21">
        <v>7.0000000000000001E-3</v>
      </c>
      <c r="F11" s="88">
        <v>114.6</v>
      </c>
      <c r="G11" s="96">
        <v>93.5</v>
      </c>
      <c r="H11" s="65">
        <v>132.80000000000001</v>
      </c>
    </row>
    <row r="12" spans="1:8" x14ac:dyDescent="0.35">
      <c r="A12" s="93">
        <v>2014</v>
      </c>
      <c r="B12" t="s">
        <v>50</v>
      </c>
      <c r="C12" s="21">
        <v>1.2999999999999999E-2</v>
      </c>
      <c r="D12" s="21">
        <v>1.0999999999999999E-2</v>
      </c>
      <c r="E12" s="21">
        <v>1.4999999999999999E-2</v>
      </c>
      <c r="F12" s="88">
        <v>266.5</v>
      </c>
      <c r="G12" s="96">
        <v>221.6</v>
      </c>
      <c r="H12" s="65">
        <v>307.10000000000002</v>
      </c>
    </row>
    <row r="13" spans="1:8" x14ac:dyDescent="0.35">
      <c r="A13" s="93">
        <v>2014</v>
      </c>
      <c r="B13" t="s">
        <v>51</v>
      </c>
      <c r="C13" s="21">
        <v>6.0000000000000001E-3</v>
      </c>
      <c r="D13" s="21">
        <v>5.0000000000000001E-3</v>
      </c>
      <c r="E13" s="21">
        <v>7.0000000000000001E-3</v>
      </c>
      <c r="F13" s="88">
        <v>117.2</v>
      </c>
      <c r="G13" s="96">
        <v>96.1</v>
      </c>
      <c r="H13" s="65">
        <v>135.6</v>
      </c>
    </row>
    <row r="14" spans="1:8" x14ac:dyDescent="0.35">
      <c r="A14" s="93">
        <v>2015</v>
      </c>
      <c r="B14" t="s">
        <v>50</v>
      </c>
      <c r="C14" s="21">
        <v>1.4E-2</v>
      </c>
      <c r="D14" s="21">
        <v>1.0999999999999999E-2</v>
      </c>
      <c r="E14" s="21">
        <v>1.6E-2</v>
      </c>
      <c r="F14" s="88">
        <v>274.5</v>
      </c>
      <c r="G14" s="96">
        <v>228.7</v>
      </c>
      <c r="H14" s="65">
        <v>316.8</v>
      </c>
    </row>
    <row r="15" spans="1:8" x14ac:dyDescent="0.35">
      <c r="A15" s="93">
        <v>2015</v>
      </c>
      <c r="B15" t="s">
        <v>51</v>
      </c>
      <c r="C15" s="21">
        <v>6.0000000000000001E-3</v>
      </c>
      <c r="D15" s="21">
        <v>5.0000000000000001E-3</v>
      </c>
      <c r="E15" s="21">
        <v>7.0000000000000001E-3</v>
      </c>
      <c r="F15" s="88">
        <v>120.7</v>
      </c>
      <c r="G15" s="96">
        <v>99.5</v>
      </c>
      <c r="H15" s="65">
        <v>139.80000000000001</v>
      </c>
    </row>
    <row r="16" spans="1:8" x14ac:dyDescent="0.35">
      <c r="A16" s="93">
        <v>2016</v>
      </c>
      <c r="B16" t="s">
        <v>50</v>
      </c>
      <c r="C16" s="21">
        <v>1.4E-2</v>
      </c>
      <c r="D16" s="21">
        <v>1.0999999999999999E-2</v>
      </c>
      <c r="E16" s="21">
        <v>1.6E-2</v>
      </c>
      <c r="F16" s="88">
        <v>278.89999999999998</v>
      </c>
      <c r="G16" s="96">
        <v>232</v>
      </c>
      <c r="H16" s="65">
        <v>322</v>
      </c>
    </row>
    <row r="17" spans="1:8" x14ac:dyDescent="0.35">
      <c r="A17" s="93">
        <v>2016</v>
      </c>
      <c r="B17" t="s">
        <v>51</v>
      </c>
      <c r="C17" s="21">
        <v>6.0000000000000001E-3</v>
      </c>
      <c r="D17" s="21">
        <v>5.0000000000000001E-3</v>
      </c>
      <c r="E17" s="21">
        <v>8.0000000000000002E-3</v>
      </c>
      <c r="F17" s="88">
        <v>123.4</v>
      </c>
      <c r="G17" s="96">
        <v>101.2</v>
      </c>
      <c r="H17" s="65">
        <v>143</v>
      </c>
    </row>
    <row r="18" spans="1:8" x14ac:dyDescent="0.35">
      <c r="A18" s="93">
        <v>2017</v>
      </c>
      <c r="B18" t="s">
        <v>50</v>
      </c>
      <c r="C18" s="21">
        <v>1.4E-2</v>
      </c>
      <c r="D18" s="21">
        <v>1.2E-2</v>
      </c>
      <c r="E18" s="21">
        <v>1.6E-2</v>
      </c>
      <c r="F18" s="88">
        <v>287.3</v>
      </c>
      <c r="G18" s="96">
        <v>239.9</v>
      </c>
      <c r="H18" s="65">
        <v>332.3</v>
      </c>
    </row>
    <row r="19" spans="1:8" x14ac:dyDescent="0.35">
      <c r="A19" s="93">
        <v>2017</v>
      </c>
      <c r="B19" t="s">
        <v>51</v>
      </c>
      <c r="C19" s="21">
        <v>7.0000000000000001E-3</v>
      </c>
      <c r="D19" s="21">
        <v>5.0000000000000001E-3</v>
      </c>
      <c r="E19" s="21">
        <v>8.0000000000000002E-3</v>
      </c>
      <c r="F19" s="88">
        <v>126.7</v>
      </c>
      <c r="G19" s="96">
        <v>103.5</v>
      </c>
      <c r="H19" s="65">
        <v>146.9</v>
      </c>
    </row>
    <row r="20" spans="1:8" x14ac:dyDescent="0.35">
      <c r="A20" s="93">
        <v>2018</v>
      </c>
      <c r="B20" t="s">
        <v>50</v>
      </c>
      <c r="C20" s="21">
        <v>1.4E-2</v>
      </c>
      <c r="D20" s="21">
        <v>1.2E-2</v>
      </c>
      <c r="E20" s="21">
        <v>1.7000000000000001E-2</v>
      </c>
      <c r="F20" s="88">
        <v>292</v>
      </c>
      <c r="G20" s="96">
        <v>243.7</v>
      </c>
      <c r="H20" s="65">
        <v>337.8</v>
      </c>
    </row>
    <row r="21" spans="1:8" x14ac:dyDescent="0.35">
      <c r="A21" s="93">
        <v>2018</v>
      </c>
      <c r="B21" t="s">
        <v>51</v>
      </c>
      <c r="C21" s="21">
        <v>7.0000000000000001E-3</v>
      </c>
      <c r="D21" s="21">
        <v>6.0000000000000001E-3</v>
      </c>
      <c r="E21" s="21">
        <v>8.0000000000000002E-3</v>
      </c>
      <c r="F21" s="88">
        <v>129.5</v>
      </c>
      <c r="G21" s="96">
        <v>105.5</v>
      </c>
      <c r="H21" s="65">
        <v>150.30000000000001</v>
      </c>
    </row>
    <row r="22" spans="1:8" x14ac:dyDescent="0.35">
      <c r="A22" s="93">
        <v>2019</v>
      </c>
      <c r="B22" t="s">
        <v>50</v>
      </c>
      <c r="C22" s="21">
        <v>1.4999999999999999E-2</v>
      </c>
      <c r="D22" s="21">
        <v>1.2E-2</v>
      </c>
      <c r="E22" s="21">
        <v>1.7000000000000001E-2</v>
      </c>
      <c r="F22" s="88">
        <v>295.7</v>
      </c>
      <c r="G22" s="96">
        <v>246.6</v>
      </c>
      <c r="H22" s="65">
        <v>342</v>
      </c>
    </row>
    <row r="23" spans="1:8" x14ac:dyDescent="0.35">
      <c r="A23" s="93">
        <v>2019</v>
      </c>
      <c r="B23" t="s">
        <v>51</v>
      </c>
      <c r="C23" s="21">
        <v>7.0000000000000001E-3</v>
      </c>
      <c r="D23" s="21">
        <v>6.0000000000000001E-3</v>
      </c>
      <c r="E23" s="21">
        <v>8.0000000000000002E-3</v>
      </c>
      <c r="F23" s="88">
        <v>131.9</v>
      </c>
      <c r="G23" s="96">
        <v>107.2</v>
      </c>
      <c r="H23" s="65">
        <v>153.5</v>
      </c>
    </row>
    <row r="24" spans="1:8" x14ac:dyDescent="0.35">
      <c r="A24" s="93">
        <v>2020</v>
      </c>
      <c r="B24" t="s">
        <v>50</v>
      </c>
      <c r="C24" s="21">
        <v>1.4999999999999999E-2</v>
      </c>
      <c r="D24" s="21">
        <v>1.2E-2</v>
      </c>
      <c r="E24" s="21">
        <v>1.7000000000000001E-2</v>
      </c>
      <c r="F24" s="88">
        <v>300.2</v>
      </c>
      <c r="G24" s="96">
        <v>249.9</v>
      </c>
      <c r="H24" s="65">
        <v>346.3</v>
      </c>
    </row>
    <row r="25" spans="1:8" x14ac:dyDescent="0.35">
      <c r="A25" s="93">
        <v>2020</v>
      </c>
      <c r="B25" t="s">
        <v>51</v>
      </c>
      <c r="C25" s="21">
        <v>7.0000000000000001E-3</v>
      </c>
      <c r="D25" s="21">
        <v>6.0000000000000001E-3</v>
      </c>
      <c r="E25" s="21">
        <v>8.0000000000000002E-3</v>
      </c>
      <c r="F25" s="88">
        <v>134.19999999999999</v>
      </c>
      <c r="G25" s="96">
        <v>109.1</v>
      </c>
      <c r="H25" s="65">
        <v>156.30000000000001</v>
      </c>
    </row>
    <row r="26" spans="1:8" x14ac:dyDescent="0.35">
      <c r="A26" s="93">
        <v>2021</v>
      </c>
      <c r="B26" t="s">
        <v>50</v>
      </c>
      <c r="C26" s="21">
        <v>1.4999999999999999E-2</v>
      </c>
      <c r="D26" s="21">
        <v>1.2E-2</v>
      </c>
      <c r="E26" s="21">
        <v>1.7000000000000001E-2</v>
      </c>
      <c r="F26" s="88">
        <v>295.89999999999998</v>
      </c>
      <c r="G26" s="96">
        <v>246.4</v>
      </c>
      <c r="H26" s="65">
        <v>342.6</v>
      </c>
    </row>
    <row r="27" spans="1:8" x14ac:dyDescent="0.35">
      <c r="A27" s="93">
        <v>2021</v>
      </c>
      <c r="B27" t="s">
        <v>51</v>
      </c>
      <c r="C27" s="21">
        <v>7.0000000000000001E-3</v>
      </c>
      <c r="D27" s="21">
        <v>6.0000000000000001E-3</v>
      </c>
      <c r="E27" s="21">
        <v>8.0000000000000002E-3</v>
      </c>
      <c r="F27" s="88">
        <v>133.4</v>
      </c>
      <c r="G27" s="96">
        <v>108.6</v>
      </c>
      <c r="H27" s="65">
        <v>155.6</v>
      </c>
    </row>
    <row r="28" spans="1:8" x14ac:dyDescent="0.35">
      <c r="A28" s="93">
        <v>2022</v>
      </c>
      <c r="B28" t="s">
        <v>50</v>
      </c>
      <c r="C28" s="21">
        <v>1.4999999999999999E-2</v>
      </c>
      <c r="D28" s="21">
        <v>1.2999999999999999E-2</v>
      </c>
      <c r="E28" s="21">
        <v>1.7999999999999999E-2</v>
      </c>
      <c r="F28" s="88">
        <v>304.5</v>
      </c>
      <c r="G28" s="96">
        <v>253.4</v>
      </c>
      <c r="H28" s="65">
        <v>352.5</v>
      </c>
    </row>
    <row r="29" spans="1:8" x14ac:dyDescent="0.35">
      <c r="A29" s="93">
        <v>2022</v>
      </c>
      <c r="B29" t="s">
        <v>51</v>
      </c>
      <c r="C29" s="21">
        <v>7.0000000000000001E-3</v>
      </c>
      <c r="D29" s="21">
        <v>6.0000000000000001E-3</v>
      </c>
      <c r="E29" s="21">
        <v>8.0000000000000002E-3</v>
      </c>
      <c r="F29" s="88">
        <v>136.69999999999999</v>
      </c>
      <c r="G29" s="96">
        <v>111.7</v>
      </c>
      <c r="H29" s="65">
        <v>158.69999999999999</v>
      </c>
    </row>
    <row r="30" spans="1:8" x14ac:dyDescent="0.35">
      <c r="A30" s="93">
        <v>2023</v>
      </c>
      <c r="B30" t="s">
        <v>50</v>
      </c>
      <c r="C30" s="21">
        <v>1.4999999999999999E-2</v>
      </c>
      <c r="D30" s="21">
        <v>1.2999999999999999E-2</v>
      </c>
      <c r="E30" s="21">
        <v>1.7999999999999999E-2</v>
      </c>
      <c r="F30" s="88">
        <v>307.3</v>
      </c>
      <c r="G30" s="96">
        <v>256.3</v>
      </c>
      <c r="H30" s="65">
        <v>357.2</v>
      </c>
    </row>
    <row r="31" spans="1:8" x14ac:dyDescent="0.35">
      <c r="A31" s="94">
        <v>2023</v>
      </c>
      <c r="B31" s="14" t="s">
        <v>51</v>
      </c>
      <c r="C31" s="22">
        <v>7.0000000000000001E-3</v>
      </c>
      <c r="D31" s="22">
        <v>6.0000000000000001E-3</v>
      </c>
      <c r="E31" s="22">
        <v>8.9999999999999993E-3</v>
      </c>
      <c r="F31" s="89">
        <v>139.80000000000001</v>
      </c>
      <c r="G31" s="89">
        <v>113.3</v>
      </c>
      <c r="H31" s="66">
        <v>162.19999999999999</v>
      </c>
    </row>
    <row r="33" spans="1:1" x14ac:dyDescent="0.35">
      <c r="A33" s="91" t="s">
        <v>41</v>
      </c>
    </row>
    <row r="35" spans="1:1" x14ac:dyDescent="0.35">
      <c r="A35" s="91" t="s">
        <v>42</v>
      </c>
    </row>
    <row r="37" spans="1:1" x14ac:dyDescent="0.35">
      <c r="A37" s="95" t="str">
        <f>HYPERLINK("#'Spis treści'!A1", "Powrót do spisu treści")</f>
        <v>Powrót do spisu treści</v>
      </c>
    </row>
  </sheetData>
  <pageMargins left="0.7" right="0.7" top="0.75" bottom="0.75" header="0.3" footer="0.3"/>
  <pageSetup paperSize="9" orientation="portrait" horizontalDpi="300" verticalDpi="30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37"/>
  <sheetViews>
    <sheetView workbookViewId="0"/>
  </sheetViews>
  <sheetFormatPr defaultColWidth="10.90625" defaultRowHeight="14.5" x14ac:dyDescent="0.35"/>
  <cols>
    <col min="1" max="1" width="6.7265625" style="91" customWidth="1"/>
    <col min="2" max="2" width="11.7265625" customWidth="1"/>
    <col min="3" max="3" width="18.7265625" customWidth="1"/>
    <col min="4" max="5" width="42.7265625" customWidth="1"/>
    <col min="6" max="6" width="17.7265625" customWidth="1"/>
    <col min="7" max="8" width="41.7265625" customWidth="1"/>
  </cols>
  <sheetData>
    <row r="1" spans="1:8" x14ac:dyDescent="0.35">
      <c r="A1" s="91" t="s">
        <v>53</v>
      </c>
    </row>
    <row r="3" spans="1:8" x14ac:dyDescent="0.35">
      <c r="A3" s="92" t="s">
        <v>4</v>
      </c>
      <c r="B3" s="8" t="s">
        <v>46</v>
      </c>
      <c r="C3" s="8" t="s">
        <v>6</v>
      </c>
      <c r="D3" s="8" t="s">
        <v>7</v>
      </c>
      <c r="E3" s="8" t="s">
        <v>8</v>
      </c>
      <c r="F3" s="8" t="s">
        <v>47</v>
      </c>
      <c r="G3" s="8" t="s">
        <v>48</v>
      </c>
      <c r="H3" s="10" t="s">
        <v>49</v>
      </c>
    </row>
    <row r="4" spans="1:8" x14ac:dyDescent="0.35">
      <c r="A4" s="93">
        <v>2010</v>
      </c>
      <c r="B4" t="s">
        <v>50</v>
      </c>
      <c r="C4" s="23">
        <v>2E-3</v>
      </c>
      <c r="D4" s="23">
        <v>2E-3</v>
      </c>
      <c r="E4" s="23">
        <v>2E-3</v>
      </c>
      <c r="F4" s="105">
        <v>43.3</v>
      </c>
      <c r="G4" s="106">
        <v>36.200000000000003</v>
      </c>
      <c r="H4" s="107">
        <v>49.8</v>
      </c>
    </row>
    <row r="5" spans="1:8" x14ac:dyDescent="0.35">
      <c r="A5" s="93">
        <v>2010</v>
      </c>
      <c r="B5" t="s">
        <v>51</v>
      </c>
      <c r="C5" s="23">
        <v>1E-3</v>
      </c>
      <c r="D5" s="23">
        <v>1E-3</v>
      </c>
      <c r="E5" s="23">
        <v>1E-3</v>
      </c>
      <c r="F5" s="105">
        <v>19.100000000000001</v>
      </c>
      <c r="G5" s="106">
        <v>15.4</v>
      </c>
      <c r="H5" s="107">
        <v>21.9</v>
      </c>
    </row>
    <row r="6" spans="1:8" x14ac:dyDescent="0.35">
      <c r="A6" s="93">
        <v>2011</v>
      </c>
      <c r="B6" t="s">
        <v>50</v>
      </c>
      <c r="C6" s="23">
        <v>2E-3</v>
      </c>
      <c r="D6" s="23">
        <v>2E-3</v>
      </c>
      <c r="E6" s="23">
        <v>3.0000000000000001E-3</v>
      </c>
      <c r="F6" s="105">
        <v>44.2</v>
      </c>
      <c r="G6" s="106">
        <v>37.1</v>
      </c>
      <c r="H6" s="107">
        <v>50.9</v>
      </c>
    </row>
    <row r="7" spans="1:8" x14ac:dyDescent="0.35">
      <c r="A7" s="93">
        <v>2011</v>
      </c>
      <c r="B7" t="s">
        <v>51</v>
      </c>
      <c r="C7" s="23">
        <v>1E-3</v>
      </c>
      <c r="D7" s="23">
        <v>1E-3</v>
      </c>
      <c r="E7" s="23">
        <v>1E-3</v>
      </c>
      <c r="F7" s="105">
        <v>19.5</v>
      </c>
      <c r="G7" s="106">
        <v>15.8</v>
      </c>
      <c r="H7" s="107">
        <v>22.4</v>
      </c>
    </row>
    <row r="8" spans="1:8" x14ac:dyDescent="0.35">
      <c r="A8" s="93">
        <v>2012</v>
      </c>
      <c r="B8" t="s">
        <v>50</v>
      </c>
      <c r="C8" s="23">
        <v>2E-3</v>
      </c>
      <c r="D8" s="23">
        <v>2E-3</v>
      </c>
      <c r="E8" s="23">
        <v>3.0000000000000001E-3</v>
      </c>
      <c r="F8" s="105">
        <v>45.4</v>
      </c>
      <c r="G8" s="106">
        <v>38.1</v>
      </c>
      <c r="H8" s="107">
        <v>52.3</v>
      </c>
    </row>
    <row r="9" spans="1:8" x14ac:dyDescent="0.35">
      <c r="A9" s="93">
        <v>2012</v>
      </c>
      <c r="B9" t="s">
        <v>51</v>
      </c>
      <c r="C9" s="23">
        <v>1E-3</v>
      </c>
      <c r="D9" s="23">
        <v>1E-3</v>
      </c>
      <c r="E9" s="23">
        <v>1E-3</v>
      </c>
      <c r="F9" s="105">
        <v>20.100000000000001</v>
      </c>
      <c r="G9" s="106">
        <v>16.3</v>
      </c>
      <c r="H9" s="107">
        <v>23</v>
      </c>
    </row>
    <row r="10" spans="1:8" x14ac:dyDescent="0.35">
      <c r="A10" s="93">
        <v>2013</v>
      </c>
      <c r="B10" t="s">
        <v>50</v>
      </c>
      <c r="C10" s="23">
        <v>2E-3</v>
      </c>
      <c r="D10" s="23">
        <v>2E-3</v>
      </c>
      <c r="E10" s="23">
        <v>3.0000000000000001E-3</v>
      </c>
      <c r="F10" s="105">
        <v>46.4</v>
      </c>
      <c r="G10" s="106">
        <v>39</v>
      </c>
      <c r="H10" s="107">
        <v>53.5</v>
      </c>
    </row>
    <row r="11" spans="1:8" x14ac:dyDescent="0.35">
      <c r="A11" s="93">
        <v>2013</v>
      </c>
      <c r="B11" t="s">
        <v>51</v>
      </c>
      <c r="C11" s="23">
        <v>1E-3</v>
      </c>
      <c r="D11" s="23">
        <v>1E-3</v>
      </c>
      <c r="E11" s="23">
        <v>1E-3</v>
      </c>
      <c r="F11" s="105">
        <v>20.5</v>
      </c>
      <c r="G11" s="106">
        <v>16.8</v>
      </c>
      <c r="H11" s="107">
        <v>23.5</v>
      </c>
    </row>
    <row r="12" spans="1:8" x14ac:dyDescent="0.35">
      <c r="A12" s="93">
        <v>2014</v>
      </c>
      <c r="B12" t="s">
        <v>50</v>
      </c>
      <c r="C12" s="23">
        <v>2E-3</v>
      </c>
      <c r="D12" s="23">
        <v>2E-3</v>
      </c>
      <c r="E12" s="23">
        <v>3.0000000000000001E-3</v>
      </c>
      <c r="F12" s="105">
        <v>47.3</v>
      </c>
      <c r="G12" s="106">
        <v>39.799999999999997</v>
      </c>
      <c r="H12" s="107">
        <v>54.6</v>
      </c>
    </row>
    <row r="13" spans="1:8" x14ac:dyDescent="0.35">
      <c r="A13" s="93">
        <v>2014</v>
      </c>
      <c r="B13" t="s">
        <v>51</v>
      </c>
      <c r="C13" s="23">
        <v>1E-3</v>
      </c>
      <c r="D13" s="23">
        <v>1E-3</v>
      </c>
      <c r="E13" s="23">
        <v>1E-3</v>
      </c>
      <c r="F13" s="105">
        <v>21</v>
      </c>
      <c r="G13" s="106">
        <v>17.3</v>
      </c>
      <c r="H13" s="107">
        <v>24.1</v>
      </c>
    </row>
    <row r="14" spans="1:8" x14ac:dyDescent="0.35">
      <c r="A14" s="93">
        <v>2015</v>
      </c>
      <c r="B14" t="s">
        <v>50</v>
      </c>
      <c r="C14" s="23">
        <v>2E-3</v>
      </c>
      <c r="D14" s="23">
        <v>2E-3</v>
      </c>
      <c r="E14" s="23">
        <v>3.0000000000000001E-3</v>
      </c>
      <c r="F14" s="105">
        <v>48.7</v>
      </c>
      <c r="G14" s="106">
        <v>41.2</v>
      </c>
      <c r="H14" s="107">
        <v>56.1</v>
      </c>
    </row>
    <row r="15" spans="1:8" x14ac:dyDescent="0.35">
      <c r="A15" s="93">
        <v>2015</v>
      </c>
      <c r="B15" t="s">
        <v>51</v>
      </c>
      <c r="C15" s="23">
        <v>1E-3</v>
      </c>
      <c r="D15" s="23">
        <v>1E-3</v>
      </c>
      <c r="E15" s="23">
        <v>1E-3</v>
      </c>
      <c r="F15" s="105">
        <v>21.6</v>
      </c>
      <c r="G15" s="106">
        <v>17.899999999999999</v>
      </c>
      <c r="H15" s="107">
        <v>24.9</v>
      </c>
    </row>
    <row r="16" spans="1:8" x14ac:dyDescent="0.35">
      <c r="A16" s="93">
        <v>2016</v>
      </c>
      <c r="B16" t="s">
        <v>50</v>
      </c>
      <c r="C16" s="23">
        <v>2E-3</v>
      </c>
      <c r="D16" s="23">
        <v>2E-3</v>
      </c>
      <c r="E16" s="23">
        <v>3.0000000000000001E-3</v>
      </c>
      <c r="F16" s="105">
        <v>49.4</v>
      </c>
      <c r="G16" s="106">
        <v>41.9</v>
      </c>
      <c r="H16" s="107">
        <v>56.9</v>
      </c>
    </row>
    <row r="17" spans="1:8" x14ac:dyDescent="0.35">
      <c r="A17" s="93">
        <v>2016</v>
      </c>
      <c r="B17" t="s">
        <v>51</v>
      </c>
      <c r="C17" s="23">
        <v>1E-3</v>
      </c>
      <c r="D17" s="23">
        <v>1E-3</v>
      </c>
      <c r="E17" s="23">
        <v>1E-3</v>
      </c>
      <c r="F17" s="105">
        <v>22.1</v>
      </c>
      <c r="G17" s="106">
        <v>18.3</v>
      </c>
      <c r="H17" s="107">
        <v>25.4</v>
      </c>
    </row>
    <row r="18" spans="1:8" x14ac:dyDescent="0.35">
      <c r="A18" s="93">
        <v>2017</v>
      </c>
      <c r="B18" t="s">
        <v>50</v>
      </c>
      <c r="C18" s="23">
        <v>3.0000000000000001E-3</v>
      </c>
      <c r="D18" s="23">
        <v>2E-3</v>
      </c>
      <c r="E18" s="23">
        <v>3.0000000000000001E-3</v>
      </c>
      <c r="F18" s="105">
        <v>51</v>
      </c>
      <c r="G18" s="106">
        <v>43.3</v>
      </c>
      <c r="H18" s="107">
        <v>58.5</v>
      </c>
    </row>
    <row r="19" spans="1:8" x14ac:dyDescent="0.35">
      <c r="A19" s="93">
        <v>2017</v>
      </c>
      <c r="B19" t="s">
        <v>51</v>
      </c>
      <c r="C19" s="23">
        <v>1E-3</v>
      </c>
      <c r="D19" s="23">
        <v>1E-3</v>
      </c>
      <c r="E19" s="23">
        <v>1E-3</v>
      </c>
      <c r="F19" s="105">
        <v>22.7</v>
      </c>
      <c r="G19" s="106">
        <v>18.899999999999999</v>
      </c>
      <c r="H19" s="107">
        <v>26.1</v>
      </c>
    </row>
    <row r="20" spans="1:8" x14ac:dyDescent="0.35">
      <c r="A20" s="93">
        <v>2018</v>
      </c>
      <c r="B20" t="s">
        <v>50</v>
      </c>
      <c r="C20" s="23">
        <v>3.0000000000000001E-3</v>
      </c>
      <c r="D20" s="23">
        <v>2E-3</v>
      </c>
      <c r="E20" s="23">
        <v>3.0000000000000001E-3</v>
      </c>
      <c r="F20" s="105">
        <v>51.9</v>
      </c>
      <c r="G20" s="106">
        <v>44.1</v>
      </c>
      <c r="H20" s="107">
        <v>59.5</v>
      </c>
    </row>
    <row r="21" spans="1:8" x14ac:dyDescent="0.35">
      <c r="A21" s="93">
        <v>2018</v>
      </c>
      <c r="B21" t="s">
        <v>51</v>
      </c>
      <c r="C21" s="23">
        <v>1E-3</v>
      </c>
      <c r="D21" s="23">
        <v>1E-3</v>
      </c>
      <c r="E21" s="23">
        <v>1E-3</v>
      </c>
      <c r="F21" s="105">
        <v>23.3</v>
      </c>
      <c r="G21" s="106">
        <v>19.399999999999999</v>
      </c>
      <c r="H21" s="107">
        <v>26.8</v>
      </c>
    </row>
    <row r="22" spans="1:8" x14ac:dyDescent="0.35">
      <c r="A22" s="93">
        <v>2019</v>
      </c>
      <c r="B22" t="s">
        <v>50</v>
      </c>
      <c r="C22" s="23">
        <v>3.0000000000000001E-3</v>
      </c>
      <c r="D22" s="23">
        <v>2E-3</v>
      </c>
      <c r="E22" s="23">
        <v>3.0000000000000001E-3</v>
      </c>
      <c r="F22" s="105">
        <v>52.6</v>
      </c>
      <c r="G22" s="106">
        <v>44.6</v>
      </c>
      <c r="H22" s="107">
        <v>60.5</v>
      </c>
    </row>
    <row r="23" spans="1:8" x14ac:dyDescent="0.35">
      <c r="A23" s="93">
        <v>2019</v>
      </c>
      <c r="B23" t="s">
        <v>51</v>
      </c>
      <c r="C23" s="23">
        <v>1E-3</v>
      </c>
      <c r="D23" s="23">
        <v>1E-3</v>
      </c>
      <c r="E23" s="23">
        <v>1E-3</v>
      </c>
      <c r="F23" s="105">
        <v>23.8</v>
      </c>
      <c r="G23" s="106">
        <v>19.8</v>
      </c>
      <c r="H23" s="107">
        <v>27.3</v>
      </c>
    </row>
    <row r="24" spans="1:8" x14ac:dyDescent="0.35">
      <c r="A24" s="93">
        <v>2020</v>
      </c>
      <c r="B24" t="s">
        <v>50</v>
      </c>
      <c r="C24" s="23">
        <v>3.0000000000000001E-3</v>
      </c>
      <c r="D24" s="23">
        <v>2E-3</v>
      </c>
      <c r="E24" s="23">
        <v>3.0000000000000001E-3</v>
      </c>
      <c r="F24" s="105">
        <v>53.4</v>
      </c>
      <c r="G24" s="106">
        <v>45.4</v>
      </c>
      <c r="H24" s="107">
        <v>61.6</v>
      </c>
    </row>
    <row r="25" spans="1:8" x14ac:dyDescent="0.35">
      <c r="A25" s="93">
        <v>2020</v>
      </c>
      <c r="B25" t="s">
        <v>51</v>
      </c>
      <c r="C25" s="23">
        <v>1E-3</v>
      </c>
      <c r="D25" s="23">
        <v>1E-3</v>
      </c>
      <c r="E25" s="23">
        <v>1E-3</v>
      </c>
      <c r="F25" s="105">
        <v>24.2</v>
      </c>
      <c r="G25" s="106">
        <v>20.2</v>
      </c>
      <c r="H25" s="107">
        <v>27.8</v>
      </c>
    </row>
    <row r="26" spans="1:8" x14ac:dyDescent="0.35">
      <c r="A26" s="93">
        <v>2021</v>
      </c>
      <c r="B26" t="s">
        <v>50</v>
      </c>
      <c r="C26" s="23">
        <v>3.0000000000000001E-3</v>
      </c>
      <c r="D26" s="23">
        <v>2E-3</v>
      </c>
      <c r="E26" s="23">
        <v>3.0000000000000001E-3</v>
      </c>
      <c r="F26" s="105">
        <v>52.8</v>
      </c>
      <c r="G26" s="106">
        <v>44.8</v>
      </c>
      <c r="H26" s="107">
        <v>60.8</v>
      </c>
    </row>
    <row r="27" spans="1:8" x14ac:dyDescent="0.35">
      <c r="A27" s="93">
        <v>2021</v>
      </c>
      <c r="B27" t="s">
        <v>51</v>
      </c>
      <c r="C27" s="23">
        <v>1E-3</v>
      </c>
      <c r="D27" s="23">
        <v>1E-3</v>
      </c>
      <c r="E27" s="23">
        <v>1E-3</v>
      </c>
      <c r="F27" s="105">
        <v>24.1</v>
      </c>
      <c r="G27" s="106">
        <v>20.100000000000001</v>
      </c>
      <c r="H27" s="107">
        <v>27.7</v>
      </c>
    </row>
    <row r="28" spans="1:8" x14ac:dyDescent="0.35">
      <c r="A28" s="93">
        <v>2022</v>
      </c>
      <c r="B28" t="s">
        <v>50</v>
      </c>
      <c r="C28" s="23">
        <v>3.0000000000000001E-3</v>
      </c>
      <c r="D28" s="23">
        <v>2E-3</v>
      </c>
      <c r="E28" s="23">
        <v>3.0000000000000001E-3</v>
      </c>
      <c r="F28" s="105">
        <v>54.3</v>
      </c>
      <c r="G28" s="106">
        <v>46.2</v>
      </c>
      <c r="H28" s="107">
        <v>62.6</v>
      </c>
    </row>
    <row r="29" spans="1:8" x14ac:dyDescent="0.35">
      <c r="A29" s="93">
        <v>2022</v>
      </c>
      <c r="B29" t="s">
        <v>51</v>
      </c>
      <c r="C29" s="23">
        <v>1E-3</v>
      </c>
      <c r="D29" s="23">
        <v>1E-3</v>
      </c>
      <c r="E29" s="23">
        <v>2E-3</v>
      </c>
      <c r="F29" s="105">
        <v>24.8</v>
      </c>
      <c r="G29" s="106">
        <v>20.7</v>
      </c>
      <c r="H29" s="107">
        <v>28.4</v>
      </c>
    </row>
    <row r="30" spans="1:8" x14ac:dyDescent="0.35">
      <c r="A30" s="93">
        <v>2023</v>
      </c>
      <c r="B30" t="s">
        <v>50</v>
      </c>
      <c r="C30" s="23">
        <v>3.0000000000000001E-3</v>
      </c>
      <c r="D30" s="23">
        <v>2E-3</v>
      </c>
      <c r="E30" s="23">
        <v>3.0000000000000001E-3</v>
      </c>
      <c r="F30" s="105">
        <v>55</v>
      </c>
      <c r="G30" s="106">
        <v>46.9</v>
      </c>
      <c r="H30" s="107">
        <v>63.2</v>
      </c>
    </row>
    <row r="31" spans="1:8" x14ac:dyDescent="0.35">
      <c r="A31" s="94">
        <v>2023</v>
      </c>
      <c r="B31" s="14" t="s">
        <v>51</v>
      </c>
      <c r="C31" s="24">
        <v>1E-3</v>
      </c>
      <c r="D31" s="24">
        <v>1E-3</v>
      </c>
      <c r="E31" s="24">
        <v>2E-3</v>
      </c>
      <c r="F31" s="108">
        <v>25.3</v>
      </c>
      <c r="G31" s="108">
        <v>21.1</v>
      </c>
      <c r="H31" s="109">
        <v>29.1</v>
      </c>
    </row>
    <row r="33" spans="1:1" x14ac:dyDescent="0.35">
      <c r="A33" s="91" t="s">
        <v>41</v>
      </c>
    </row>
    <row r="35" spans="1:1" x14ac:dyDescent="0.35">
      <c r="A35" s="91" t="s">
        <v>42</v>
      </c>
    </row>
    <row r="37" spans="1:1" x14ac:dyDescent="0.35">
      <c r="A37" s="95" t="str">
        <f>HYPERLINK("#'Spis treści'!A1", "Powrót do spisu treści")</f>
        <v>Powrót do spisu treści</v>
      </c>
    </row>
  </sheetData>
  <pageMargins left="0.7" right="0.7" top="0.75" bottom="0.75" header="0.3" footer="0.3"/>
  <pageSetup paperSize="9" orientation="portrait" horizontalDpi="300" verticalDpi="300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41"/>
  <sheetViews>
    <sheetView workbookViewId="0"/>
  </sheetViews>
  <sheetFormatPr defaultColWidth="10.90625" defaultRowHeight="14.5" x14ac:dyDescent="0.35"/>
  <cols>
    <col min="1" max="1" width="17.7265625" customWidth="1"/>
    <col min="2" max="2" width="18.7265625" customWidth="1"/>
    <col min="3" max="4" width="42.7265625" customWidth="1"/>
  </cols>
  <sheetData>
    <row r="1" spans="1:4" x14ac:dyDescent="0.35">
      <c r="A1" t="s">
        <v>55</v>
      </c>
    </row>
    <row r="3" spans="1:4" x14ac:dyDescent="0.35">
      <c r="A3" s="9" t="s">
        <v>5</v>
      </c>
      <c r="B3" s="8" t="s">
        <v>6</v>
      </c>
      <c r="C3" s="8" t="s">
        <v>7</v>
      </c>
      <c r="D3" s="10" t="s">
        <v>8</v>
      </c>
    </row>
    <row r="4" spans="1:4" x14ac:dyDescent="0.35">
      <c r="A4" s="2" t="s">
        <v>19</v>
      </c>
      <c r="B4" s="25">
        <v>3.2000000000000001E-2</v>
      </c>
      <c r="C4" s="25">
        <v>2.8000000000000001E-2</v>
      </c>
      <c r="D4" s="26">
        <v>3.5999999999999997E-2</v>
      </c>
    </row>
    <row r="5" spans="1:4" x14ac:dyDescent="0.35">
      <c r="A5" s="2" t="s">
        <v>24</v>
      </c>
      <c r="B5" s="25">
        <v>3.1E-2</v>
      </c>
      <c r="C5" s="25">
        <v>2.5999999999999999E-2</v>
      </c>
      <c r="D5" s="26">
        <v>3.5999999999999997E-2</v>
      </c>
    </row>
    <row r="6" spans="1:4" x14ac:dyDescent="0.35">
      <c r="A6" s="2" t="s">
        <v>20</v>
      </c>
      <c r="B6" s="25">
        <v>2.8000000000000001E-2</v>
      </c>
      <c r="C6" s="25">
        <v>2.3E-2</v>
      </c>
      <c r="D6" s="26">
        <v>3.3000000000000002E-2</v>
      </c>
    </row>
    <row r="7" spans="1:4" x14ac:dyDescent="0.35">
      <c r="A7" s="2" t="s">
        <v>17</v>
      </c>
      <c r="B7" s="25">
        <v>2.1999999999999999E-2</v>
      </c>
      <c r="C7" s="25">
        <v>1.7999999999999999E-2</v>
      </c>
      <c r="D7" s="26">
        <v>2.5000000000000001E-2</v>
      </c>
    </row>
    <row r="8" spans="1:4" x14ac:dyDescent="0.35">
      <c r="A8" s="2" t="s">
        <v>16</v>
      </c>
      <c r="B8" s="25">
        <v>2.1999999999999999E-2</v>
      </c>
      <c r="C8" s="25">
        <v>1.9E-2</v>
      </c>
      <c r="D8" s="26">
        <v>2.4E-2</v>
      </c>
    </row>
    <row r="9" spans="1:4" x14ac:dyDescent="0.35">
      <c r="A9" s="2" t="s">
        <v>10</v>
      </c>
      <c r="B9" s="25">
        <v>2.1000000000000001E-2</v>
      </c>
      <c r="C9" s="25">
        <v>1.7999999999999999E-2</v>
      </c>
      <c r="D9" s="26">
        <v>2.5000000000000001E-2</v>
      </c>
    </row>
    <row r="10" spans="1:4" x14ac:dyDescent="0.35">
      <c r="A10" s="2" t="s">
        <v>38</v>
      </c>
      <c r="B10" s="25">
        <v>0.02</v>
      </c>
      <c r="C10" s="25">
        <v>1.7000000000000001E-2</v>
      </c>
      <c r="D10" s="26">
        <v>2.4E-2</v>
      </c>
    </row>
    <row r="11" spans="1:4" x14ac:dyDescent="0.35">
      <c r="A11" s="2" t="s">
        <v>25</v>
      </c>
      <c r="B11" s="25">
        <v>0.02</v>
      </c>
      <c r="C11" s="25">
        <v>1.7000000000000001E-2</v>
      </c>
      <c r="D11" s="26">
        <v>2.3E-2</v>
      </c>
    </row>
    <row r="12" spans="1:4" x14ac:dyDescent="0.35">
      <c r="A12" s="2" t="s">
        <v>15</v>
      </c>
      <c r="B12" s="25">
        <v>1.9E-2</v>
      </c>
      <c r="C12" s="25">
        <v>1.6E-2</v>
      </c>
      <c r="D12" s="26">
        <v>2.1999999999999999E-2</v>
      </c>
    </row>
    <row r="13" spans="1:4" x14ac:dyDescent="0.35">
      <c r="A13" s="2" t="s">
        <v>30</v>
      </c>
      <c r="B13" s="25">
        <v>1.9E-2</v>
      </c>
      <c r="C13" s="25">
        <v>1.6E-2</v>
      </c>
      <c r="D13" s="26">
        <v>2.1999999999999999E-2</v>
      </c>
    </row>
    <row r="14" spans="1:4" x14ac:dyDescent="0.35">
      <c r="A14" s="2" t="s">
        <v>39</v>
      </c>
      <c r="B14" s="25">
        <v>1.9E-2</v>
      </c>
      <c r="C14" s="25">
        <v>1.6E-2</v>
      </c>
      <c r="D14" s="26">
        <v>2.1999999999999999E-2</v>
      </c>
    </row>
    <row r="15" spans="1:4" x14ac:dyDescent="0.35">
      <c r="A15" s="2" t="s">
        <v>29</v>
      </c>
      <c r="B15" s="25">
        <v>1.9E-2</v>
      </c>
      <c r="C15" s="25">
        <v>1.6E-2</v>
      </c>
      <c r="D15" s="26">
        <v>2.1999999999999999E-2</v>
      </c>
    </row>
    <row r="16" spans="1:4" x14ac:dyDescent="0.35">
      <c r="A16" s="2" t="s">
        <v>9</v>
      </c>
      <c r="B16" s="25">
        <v>1.9E-2</v>
      </c>
      <c r="C16" s="25">
        <v>1.6E-2</v>
      </c>
      <c r="D16" s="26">
        <v>2.1999999999999999E-2</v>
      </c>
    </row>
    <row r="17" spans="1:4" x14ac:dyDescent="0.35">
      <c r="A17" s="2" t="s">
        <v>26</v>
      </c>
      <c r="B17" s="25">
        <v>1.7999999999999999E-2</v>
      </c>
      <c r="C17" s="25">
        <v>1.4999999999999999E-2</v>
      </c>
      <c r="D17" s="26">
        <v>2.1000000000000001E-2</v>
      </c>
    </row>
    <row r="18" spans="1:4" x14ac:dyDescent="0.35">
      <c r="A18" s="2" t="s">
        <v>35</v>
      </c>
      <c r="B18" s="25">
        <v>1.7999999999999999E-2</v>
      </c>
      <c r="C18" s="25">
        <v>1.4999999999999999E-2</v>
      </c>
      <c r="D18" s="26">
        <v>2.1000000000000001E-2</v>
      </c>
    </row>
    <row r="19" spans="1:4" x14ac:dyDescent="0.35">
      <c r="A19" s="2" t="s">
        <v>12</v>
      </c>
      <c r="B19" s="25">
        <v>1.7999999999999999E-2</v>
      </c>
      <c r="C19" s="25">
        <v>1.4999999999999999E-2</v>
      </c>
      <c r="D19" s="26">
        <v>2.1000000000000001E-2</v>
      </c>
    </row>
    <row r="20" spans="1:4" x14ac:dyDescent="0.35">
      <c r="A20" s="2" t="s">
        <v>32</v>
      </c>
      <c r="B20" s="25">
        <v>1.7999999999999999E-2</v>
      </c>
      <c r="C20" s="25">
        <v>1.4999999999999999E-2</v>
      </c>
      <c r="D20" s="26">
        <v>2.1000000000000001E-2</v>
      </c>
    </row>
    <row r="21" spans="1:4" x14ac:dyDescent="0.35">
      <c r="A21" s="2" t="s">
        <v>37</v>
      </c>
      <c r="B21" s="25">
        <v>1.7999999999999999E-2</v>
      </c>
      <c r="C21" s="25">
        <v>1.4999999999999999E-2</v>
      </c>
      <c r="D21" s="26">
        <v>2.1000000000000001E-2</v>
      </c>
    </row>
    <row r="22" spans="1:4" x14ac:dyDescent="0.35">
      <c r="A22" s="2" t="s">
        <v>36</v>
      </c>
      <c r="B22" s="25">
        <v>1.7999999999999999E-2</v>
      </c>
      <c r="C22" s="25">
        <v>1.4999999999999999E-2</v>
      </c>
      <c r="D22" s="26">
        <v>0.02</v>
      </c>
    </row>
    <row r="23" spans="1:4" x14ac:dyDescent="0.35">
      <c r="A23" s="2" t="s">
        <v>11</v>
      </c>
      <c r="B23" s="25">
        <v>1.7000000000000001E-2</v>
      </c>
      <c r="C23" s="25">
        <v>1.4E-2</v>
      </c>
      <c r="D23" s="26">
        <v>1.9E-2</v>
      </c>
    </row>
    <row r="24" spans="1:4" x14ac:dyDescent="0.35">
      <c r="A24" s="2" t="s">
        <v>28</v>
      </c>
      <c r="B24" s="25">
        <v>1.6E-2</v>
      </c>
      <c r="C24" s="25">
        <v>1.4E-2</v>
      </c>
      <c r="D24" s="26">
        <v>1.9E-2</v>
      </c>
    </row>
    <row r="25" spans="1:4" x14ac:dyDescent="0.35">
      <c r="A25" s="2" t="s">
        <v>21</v>
      </c>
      <c r="B25" s="25">
        <v>1.6E-2</v>
      </c>
      <c r="C25" s="25">
        <v>1.4E-2</v>
      </c>
      <c r="D25" s="26">
        <v>1.9E-2</v>
      </c>
    </row>
    <row r="26" spans="1:4" x14ac:dyDescent="0.35">
      <c r="A26" s="2" t="s">
        <v>18</v>
      </c>
      <c r="B26" s="25">
        <v>1.6E-2</v>
      </c>
      <c r="C26" s="25">
        <v>1.4E-2</v>
      </c>
      <c r="D26" s="26">
        <v>1.7999999999999999E-2</v>
      </c>
    </row>
    <row r="27" spans="1:4" x14ac:dyDescent="0.35">
      <c r="A27" s="2" t="s">
        <v>31</v>
      </c>
      <c r="B27" s="25">
        <v>1.4999999999999999E-2</v>
      </c>
      <c r="C27" s="25">
        <v>1.2999999999999999E-2</v>
      </c>
      <c r="D27" s="26">
        <v>1.7999999999999999E-2</v>
      </c>
    </row>
    <row r="28" spans="1:4" x14ac:dyDescent="0.35">
      <c r="A28" s="2" t="s">
        <v>31</v>
      </c>
      <c r="B28" s="25">
        <v>1.4999999999999999E-2</v>
      </c>
      <c r="C28" s="25">
        <v>1.2999999999999999E-2</v>
      </c>
      <c r="D28" s="26">
        <v>1.7999999999999999E-2</v>
      </c>
    </row>
    <row r="29" spans="1:4" x14ac:dyDescent="0.35">
      <c r="A29" s="2" t="s">
        <v>33</v>
      </c>
      <c r="B29" s="25">
        <v>1.4999999999999999E-2</v>
      </c>
      <c r="C29" s="25">
        <v>1.2999999999999999E-2</v>
      </c>
      <c r="D29" s="26">
        <v>1.7999999999999999E-2</v>
      </c>
    </row>
    <row r="30" spans="1:4" x14ac:dyDescent="0.35">
      <c r="A30" s="2" t="s">
        <v>14</v>
      </c>
      <c r="B30" s="25">
        <v>1.4E-2</v>
      </c>
      <c r="C30" s="25">
        <v>1.0999999999999999E-2</v>
      </c>
      <c r="D30" s="26">
        <v>1.6E-2</v>
      </c>
    </row>
    <row r="31" spans="1:4" x14ac:dyDescent="0.35">
      <c r="A31" s="2" t="s">
        <v>34</v>
      </c>
      <c r="B31" s="25">
        <v>1.2999999999999999E-2</v>
      </c>
      <c r="C31" s="25">
        <v>1.0999999999999999E-2</v>
      </c>
      <c r="D31" s="26">
        <v>1.4999999999999999E-2</v>
      </c>
    </row>
    <row r="32" spans="1:4" x14ac:dyDescent="0.35">
      <c r="A32" s="2" t="s">
        <v>22</v>
      </c>
      <c r="B32" s="25">
        <v>1.2999999999999999E-2</v>
      </c>
      <c r="C32" s="25">
        <v>1.0999999999999999E-2</v>
      </c>
      <c r="D32" s="26">
        <v>1.4999999999999999E-2</v>
      </c>
    </row>
    <row r="33" spans="1:4" x14ac:dyDescent="0.35">
      <c r="A33" s="2" t="s">
        <v>23</v>
      </c>
      <c r="B33" s="25">
        <v>1.2E-2</v>
      </c>
      <c r="C33" s="25">
        <v>0.01</v>
      </c>
      <c r="D33" s="26">
        <v>1.4E-2</v>
      </c>
    </row>
    <row r="34" spans="1:4" x14ac:dyDescent="0.35">
      <c r="A34" s="2" t="s">
        <v>13</v>
      </c>
      <c r="B34" s="25">
        <v>1.0999999999999999E-2</v>
      </c>
      <c r="C34" s="25">
        <v>8.9999999999999993E-3</v>
      </c>
      <c r="D34" s="26">
        <v>1.2E-2</v>
      </c>
    </row>
    <row r="35" spans="1:4" x14ac:dyDescent="0.35">
      <c r="A35" s="12" t="s">
        <v>27</v>
      </c>
      <c r="B35" s="27">
        <v>0.01</v>
      </c>
      <c r="C35" s="27">
        <v>8.0000000000000002E-3</v>
      </c>
      <c r="D35" s="28">
        <v>1.2E-2</v>
      </c>
    </row>
    <row r="37" spans="1:4" x14ac:dyDescent="0.35">
      <c r="A37" t="s">
        <v>41</v>
      </c>
    </row>
    <row r="39" spans="1:4" x14ac:dyDescent="0.35">
      <c r="A39" t="s">
        <v>42</v>
      </c>
    </row>
    <row r="41" spans="1:4" x14ac:dyDescent="0.35">
      <c r="A41" s="16" t="str">
        <f>HYPERLINK("#'Spis treści'!A1", "Powrót do spisu treści")</f>
        <v>Powrót do spisu treści</v>
      </c>
    </row>
  </sheetData>
  <pageMargins left="0.7" right="0.7" top="0.75" bottom="0.75" header="0.3" footer="0.3"/>
  <pageSetup paperSize="9" orientation="portrait" horizontalDpi="300" verticalDpi="300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41"/>
  <sheetViews>
    <sheetView workbookViewId="0"/>
  </sheetViews>
  <sheetFormatPr defaultColWidth="10.90625" defaultRowHeight="14.5" x14ac:dyDescent="0.35"/>
  <cols>
    <col min="1" max="1" width="17.7265625" customWidth="1"/>
    <col min="2" max="2" width="18.7265625" customWidth="1"/>
    <col min="3" max="4" width="42.7265625" customWidth="1"/>
  </cols>
  <sheetData>
    <row r="1" spans="1:4" x14ac:dyDescent="0.35">
      <c r="A1" t="s">
        <v>57</v>
      </c>
    </row>
    <row r="3" spans="1:4" x14ac:dyDescent="0.35">
      <c r="A3" s="9" t="s">
        <v>5</v>
      </c>
      <c r="B3" s="8" t="s">
        <v>6</v>
      </c>
      <c r="C3" s="8" t="s">
        <v>7</v>
      </c>
      <c r="D3" s="10" t="s">
        <v>8</v>
      </c>
    </row>
    <row r="4" spans="1:4" x14ac:dyDescent="0.35">
      <c r="A4" s="2" t="s">
        <v>20</v>
      </c>
      <c r="B4" s="29">
        <v>1.9E-2</v>
      </c>
      <c r="C4" s="29">
        <v>1.6E-2</v>
      </c>
      <c r="D4" s="30">
        <v>2.1999999999999999E-2</v>
      </c>
    </row>
    <row r="5" spans="1:4" x14ac:dyDescent="0.35">
      <c r="A5" s="2" t="s">
        <v>19</v>
      </c>
      <c r="B5" s="29">
        <v>1.7999999999999999E-2</v>
      </c>
      <c r="C5" s="29">
        <v>1.4999999999999999E-2</v>
      </c>
      <c r="D5" s="30">
        <v>0.02</v>
      </c>
    </row>
    <row r="6" spans="1:4" x14ac:dyDescent="0.35">
      <c r="A6" s="2" t="s">
        <v>24</v>
      </c>
      <c r="B6" s="29">
        <v>1.7000000000000001E-2</v>
      </c>
      <c r="C6" s="29">
        <v>1.4E-2</v>
      </c>
      <c r="D6" s="30">
        <v>0.02</v>
      </c>
    </row>
    <row r="7" spans="1:4" x14ac:dyDescent="0.35">
      <c r="A7" s="2" t="s">
        <v>32</v>
      </c>
      <c r="B7" s="29">
        <v>1.4999999999999999E-2</v>
      </c>
      <c r="C7" s="29">
        <v>1.2E-2</v>
      </c>
      <c r="D7" s="30">
        <v>1.7000000000000001E-2</v>
      </c>
    </row>
    <row r="8" spans="1:4" x14ac:dyDescent="0.35">
      <c r="A8" s="2" t="s">
        <v>29</v>
      </c>
      <c r="B8" s="29">
        <v>1.4E-2</v>
      </c>
      <c r="C8" s="29">
        <v>1.0999999999999999E-2</v>
      </c>
      <c r="D8" s="30">
        <v>1.6E-2</v>
      </c>
    </row>
    <row r="9" spans="1:4" x14ac:dyDescent="0.35">
      <c r="A9" s="2" t="s">
        <v>17</v>
      </c>
      <c r="B9" s="29">
        <v>1.2999999999999999E-2</v>
      </c>
      <c r="C9" s="29">
        <v>1.0999999999999999E-2</v>
      </c>
      <c r="D9" s="30">
        <v>1.4999999999999999E-2</v>
      </c>
    </row>
    <row r="10" spans="1:4" x14ac:dyDescent="0.35">
      <c r="A10" s="2" t="s">
        <v>30</v>
      </c>
      <c r="B10" s="29">
        <v>1.2999999999999999E-2</v>
      </c>
      <c r="C10" s="29">
        <v>0.01</v>
      </c>
      <c r="D10" s="30">
        <v>1.4999999999999999E-2</v>
      </c>
    </row>
    <row r="11" spans="1:4" x14ac:dyDescent="0.35">
      <c r="A11" s="2" t="s">
        <v>16</v>
      </c>
      <c r="B11" s="29">
        <v>1.2E-2</v>
      </c>
      <c r="C11" s="29">
        <v>1.0999999999999999E-2</v>
      </c>
      <c r="D11" s="30">
        <v>1.4E-2</v>
      </c>
    </row>
    <row r="12" spans="1:4" x14ac:dyDescent="0.35">
      <c r="A12" s="2" t="s">
        <v>10</v>
      </c>
      <c r="B12" s="29">
        <v>1.2E-2</v>
      </c>
      <c r="C12" s="29">
        <v>0.01</v>
      </c>
      <c r="D12" s="30">
        <v>1.4E-2</v>
      </c>
    </row>
    <row r="13" spans="1:4" x14ac:dyDescent="0.35">
      <c r="A13" s="2" t="s">
        <v>37</v>
      </c>
      <c r="B13" s="29">
        <v>1.0999999999999999E-2</v>
      </c>
      <c r="C13" s="29">
        <v>8.9999999999999993E-3</v>
      </c>
      <c r="D13" s="30">
        <v>1.2999999999999999E-2</v>
      </c>
    </row>
    <row r="14" spans="1:4" x14ac:dyDescent="0.35">
      <c r="A14" s="2" t="s">
        <v>9</v>
      </c>
      <c r="B14" s="29">
        <v>1.0999999999999999E-2</v>
      </c>
      <c r="C14" s="29">
        <v>8.9999999999999993E-3</v>
      </c>
      <c r="D14" s="30">
        <v>1.2999999999999999E-2</v>
      </c>
    </row>
    <row r="15" spans="1:4" x14ac:dyDescent="0.35">
      <c r="A15" s="2" t="s">
        <v>38</v>
      </c>
      <c r="B15" s="29">
        <v>1.0999999999999999E-2</v>
      </c>
      <c r="C15" s="29">
        <v>8.9999999999999993E-3</v>
      </c>
      <c r="D15" s="30">
        <v>1.2999999999999999E-2</v>
      </c>
    </row>
    <row r="16" spans="1:4" x14ac:dyDescent="0.35">
      <c r="A16" s="2" t="s">
        <v>39</v>
      </c>
      <c r="B16" s="29">
        <v>1.0999999999999999E-2</v>
      </c>
      <c r="C16" s="29">
        <v>8.9999999999999993E-3</v>
      </c>
      <c r="D16" s="30">
        <v>1.2E-2</v>
      </c>
    </row>
    <row r="17" spans="1:4" x14ac:dyDescent="0.35">
      <c r="A17" s="2" t="s">
        <v>18</v>
      </c>
      <c r="B17" s="29">
        <v>0.01</v>
      </c>
      <c r="C17" s="29">
        <v>8.0000000000000002E-3</v>
      </c>
      <c r="D17" s="30">
        <v>1.0999999999999999E-2</v>
      </c>
    </row>
    <row r="18" spans="1:4" x14ac:dyDescent="0.35">
      <c r="A18" s="2" t="s">
        <v>12</v>
      </c>
      <c r="B18" s="29">
        <v>0.01</v>
      </c>
      <c r="C18" s="29">
        <v>8.0000000000000002E-3</v>
      </c>
      <c r="D18" s="30">
        <v>1.0999999999999999E-2</v>
      </c>
    </row>
    <row r="19" spans="1:4" x14ac:dyDescent="0.35">
      <c r="A19" s="2" t="s">
        <v>28</v>
      </c>
      <c r="B19" s="29">
        <v>8.9999999999999993E-3</v>
      </c>
      <c r="C19" s="29">
        <v>8.0000000000000002E-3</v>
      </c>
      <c r="D19" s="30">
        <v>1.0999999999999999E-2</v>
      </c>
    </row>
    <row r="20" spans="1:4" x14ac:dyDescent="0.35">
      <c r="A20" s="2" t="s">
        <v>22</v>
      </c>
      <c r="B20" s="29">
        <v>8.9999999999999993E-3</v>
      </c>
      <c r="C20" s="29">
        <v>8.0000000000000002E-3</v>
      </c>
      <c r="D20" s="30">
        <v>1.0999999999999999E-2</v>
      </c>
    </row>
    <row r="21" spans="1:4" x14ac:dyDescent="0.35">
      <c r="A21" s="2" t="s">
        <v>14</v>
      </c>
      <c r="B21" s="29">
        <v>8.9999999999999993E-3</v>
      </c>
      <c r="C21" s="29">
        <v>8.0000000000000002E-3</v>
      </c>
      <c r="D21" s="30">
        <v>1.0999999999999999E-2</v>
      </c>
    </row>
    <row r="22" spans="1:4" x14ac:dyDescent="0.35">
      <c r="A22" s="2" t="s">
        <v>36</v>
      </c>
      <c r="B22" s="29">
        <v>8.9999999999999993E-3</v>
      </c>
      <c r="C22" s="29">
        <v>8.0000000000000002E-3</v>
      </c>
      <c r="D22" s="30">
        <v>1.0999999999999999E-2</v>
      </c>
    </row>
    <row r="23" spans="1:4" x14ac:dyDescent="0.35">
      <c r="A23" s="2" t="s">
        <v>35</v>
      </c>
      <c r="B23" s="29">
        <v>8.9999999999999993E-3</v>
      </c>
      <c r="C23" s="29">
        <v>8.0000000000000002E-3</v>
      </c>
      <c r="D23" s="30">
        <v>1.0999999999999999E-2</v>
      </c>
    </row>
    <row r="24" spans="1:4" x14ac:dyDescent="0.35">
      <c r="A24" s="2" t="s">
        <v>11</v>
      </c>
      <c r="B24" s="29">
        <v>8.9999999999999993E-3</v>
      </c>
      <c r="C24" s="29">
        <v>7.0000000000000001E-3</v>
      </c>
      <c r="D24" s="30">
        <v>0.01</v>
      </c>
    </row>
    <row r="25" spans="1:4" x14ac:dyDescent="0.35">
      <c r="A25" s="2" t="s">
        <v>23</v>
      </c>
      <c r="B25" s="29">
        <v>8.9999999999999993E-3</v>
      </c>
      <c r="C25" s="29">
        <v>7.0000000000000001E-3</v>
      </c>
      <c r="D25" s="30">
        <v>0.01</v>
      </c>
    </row>
    <row r="26" spans="1:4" x14ac:dyDescent="0.35">
      <c r="A26" s="2" t="s">
        <v>25</v>
      </c>
      <c r="B26" s="29">
        <v>8.0000000000000002E-3</v>
      </c>
      <c r="C26" s="29">
        <v>7.0000000000000001E-3</v>
      </c>
      <c r="D26" s="30">
        <v>8.9999999999999993E-3</v>
      </c>
    </row>
    <row r="27" spans="1:4" x14ac:dyDescent="0.35">
      <c r="A27" s="2" t="s">
        <v>26</v>
      </c>
      <c r="B27" s="29">
        <v>8.0000000000000002E-3</v>
      </c>
      <c r="C27" s="29">
        <v>7.0000000000000001E-3</v>
      </c>
      <c r="D27" s="30">
        <v>8.9999999999999993E-3</v>
      </c>
    </row>
    <row r="28" spans="1:4" x14ac:dyDescent="0.35">
      <c r="A28" s="2" t="s">
        <v>21</v>
      </c>
      <c r="B28" s="29">
        <v>8.0000000000000002E-3</v>
      </c>
      <c r="C28" s="29">
        <v>7.0000000000000001E-3</v>
      </c>
      <c r="D28" s="30">
        <v>8.9999999999999993E-3</v>
      </c>
    </row>
    <row r="29" spans="1:4" x14ac:dyDescent="0.35">
      <c r="A29" s="2" t="s">
        <v>15</v>
      </c>
      <c r="B29" s="29">
        <v>8.0000000000000002E-3</v>
      </c>
      <c r="C29" s="29">
        <v>7.0000000000000001E-3</v>
      </c>
      <c r="D29" s="30">
        <v>8.9999999999999993E-3</v>
      </c>
    </row>
    <row r="30" spans="1:4" x14ac:dyDescent="0.35">
      <c r="A30" s="2" t="s">
        <v>33</v>
      </c>
      <c r="B30" s="29">
        <v>8.0000000000000002E-3</v>
      </c>
      <c r="C30" s="29">
        <v>6.0000000000000001E-3</v>
      </c>
      <c r="D30" s="30">
        <v>8.9999999999999993E-3</v>
      </c>
    </row>
    <row r="31" spans="1:4" x14ac:dyDescent="0.35">
      <c r="A31" s="2" t="s">
        <v>13</v>
      </c>
      <c r="B31" s="29">
        <v>8.0000000000000002E-3</v>
      </c>
      <c r="C31" s="29">
        <v>6.0000000000000001E-3</v>
      </c>
      <c r="D31" s="30">
        <v>8.9999999999999993E-3</v>
      </c>
    </row>
    <row r="32" spans="1:4" x14ac:dyDescent="0.35">
      <c r="A32" s="2" t="s">
        <v>31</v>
      </c>
      <c r="B32" s="29">
        <v>7.0000000000000001E-3</v>
      </c>
      <c r="C32" s="29">
        <v>6.0000000000000001E-3</v>
      </c>
      <c r="D32" s="30">
        <v>8.9999999999999993E-3</v>
      </c>
    </row>
    <row r="33" spans="1:4" x14ac:dyDescent="0.35">
      <c r="A33" s="2" t="s">
        <v>31</v>
      </c>
      <c r="B33" s="29">
        <v>7.0000000000000001E-3</v>
      </c>
      <c r="C33" s="29">
        <v>6.0000000000000001E-3</v>
      </c>
      <c r="D33" s="30">
        <v>8.9999999999999993E-3</v>
      </c>
    </row>
    <row r="34" spans="1:4" x14ac:dyDescent="0.35">
      <c r="A34" s="2" t="s">
        <v>34</v>
      </c>
      <c r="B34" s="29">
        <v>6.0000000000000001E-3</v>
      </c>
      <c r="C34" s="29">
        <v>6.0000000000000001E-3</v>
      </c>
      <c r="D34" s="30">
        <v>7.0000000000000001E-3</v>
      </c>
    </row>
    <row r="35" spans="1:4" x14ac:dyDescent="0.35">
      <c r="A35" s="12" t="s">
        <v>27</v>
      </c>
      <c r="B35" s="31">
        <v>6.0000000000000001E-3</v>
      </c>
      <c r="C35" s="31">
        <v>5.0000000000000001E-3</v>
      </c>
      <c r="D35" s="32">
        <v>7.0000000000000001E-3</v>
      </c>
    </row>
    <row r="37" spans="1:4" x14ac:dyDescent="0.35">
      <c r="A37" t="s">
        <v>41</v>
      </c>
    </row>
    <row r="39" spans="1:4" x14ac:dyDescent="0.35">
      <c r="A39" t="s">
        <v>42</v>
      </c>
    </row>
    <row r="41" spans="1:4" x14ac:dyDescent="0.35">
      <c r="A41" s="16" t="str">
        <f>HYPERLINK("#'Spis treści'!A1", "Powrót do spisu treści")</f>
        <v>Powrót do spisu treści</v>
      </c>
    </row>
  </sheetData>
  <pageMargins left="0.7" right="0.7" top="0.75" bottom="0.75" header="0.3" footer="0.3"/>
  <pageSetup paperSize="9" orientation="portrait" horizontalDpi="300" verticalDpi="30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B40"/>
  <sheetViews>
    <sheetView workbookViewId="0"/>
  </sheetViews>
  <sheetFormatPr defaultColWidth="10.90625" defaultRowHeight="14.5" x14ac:dyDescent="0.35"/>
  <cols>
    <col min="1" max="1" width="17.7265625" customWidth="1"/>
    <col min="2" max="2" width="9.7265625" customWidth="1"/>
  </cols>
  <sheetData>
    <row r="1" spans="1:2" x14ac:dyDescent="0.35">
      <c r="A1" t="s">
        <v>59</v>
      </c>
    </row>
    <row r="3" spans="1:2" x14ac:dyDescent="0.35">
      <c r="A3" s="9" t="s">
        <v>5</v>
      </c>
      <c r="B3" s="10" t="s">
        <v>60</v>
      </c>
    </row>
    <row r="4" spans="1:2" x14ac:dyDescent="0.35">
      <c r="A4" s="2" t="s">
        <v>24</v>
      </c>
      <c r="B4" s="33">
        <v>5.3999999999999999E-2</v>
      </c>
    </row>
    <row r="5" spans="1:2" x14ac:dyDescent="0.35">
      <c r="A5" s="2" t="s">
        <v>19</v>
      </c>
      <c r="B5" s="33">
        <v>4.4999999999999998E-2</v>
      </c>
    </row>
    <row r="6" spans="1:2" x14ac:dyDescent="0.35">
      <c r="A6" s="2" t="s">
        <v>38</v>
      </c>
      <c r="B6" s="33">
        <v>4.2000000000000003E-2</v>
      </c>
    </row>
    <row r="7" spans="1:2" x14ac:dyDescent="0.35">
      <c r="A7" s="2" t="s">
        <v>17</v>
      </c>
      <c r="B7" s="33">
        <v>4.1000000000000002E-2</v>
      </c>
    </row>
    <row r="8" spans="1:2" x14ac:dyDescent="0.35">
      <c r="A8" s="2" t="s">
        <v>20</v>
      </c>
      <c r="B8" s="33">
        <v>0.04</v>
      </c>
    </row>
    <row r="9" spans="1:2" x14ac:dyDescent="0.35">
      <c r="A9" s="2" t="s">
        <v>10</v>
      </c>
      <c r="B9" s="33">
        <v>0.04</v>
      </c>
    </row>
    <row r="10" spans="1:2" x14ac:dyDescent="0.35">
      <c r="A10" s="2" t="s">
        <v>32</v>
      </c>
      <c r="B10" s="33">
        <v>0.04</v>
      </c>
    </row>
    <row r="11" spans="1:2" x14ac:dyDescent="0.35">
      <c r="A11" s="2" t="s">
        <v>36</v>
      </c>
      <c r="B11" s="33">
        <v>3.9E-2</v>
      </c>
    </row>
    <row r="12" spans="1:2" x14ac:dyDescent="0.35">
      <c r="A12" s="2" t="s">
        <v>37</v>
      </c>
      <c r="B12" s="33">
        <v>3.7999999999999999E-2</v>
      </c>
    </row>
    <row r="13" spans="1:2" x14ac:dyDescent="0.35">
      <c r="A13" s="2" t="s">
        <v>30</v>
      </c>
      <c r="B13" s="33">
        <v>3.7999999999999999E-2</v>
      </c>
    </row>
    <row r="14" spans="1:2" x14ac:dyDescent="0.35">
      <c r="A14" s="2" t="s">
        <v>29</v>
      </c>
      <c r="B14" s="33">
        <v>3.6999999999999998E-2</v>
      </c>
    </row>
    <row r="15" spans="1:2" x14ac:dyDescent="0.35">
      <c r="A15" s="2" t="s">
        <v>16</v>
      </c>
      <c r="B15" s="33">
        <v>3.6999999999999998E-2</v>
      </c>
    </row>
    <row r="16" spans="1:2" x14ac:dyDescent="0.35">
      <c r="A16" s="2" t="s">
        <v>9</v>
      </c>
      <c r="B16" s="33">
        <v>3.5000000000000003E-2</v>
      </c>
    </row>
    <row r="17" spans="1:2" x14ac:dyDescent="0.35">
      <c r="A17" s="2" t="s">
        <v>18</v>
      </c>
      <c r="B17" s="33">
        <v>3.4000000000000002E-2</v>
      </c>
    </row>
    <row r="18" spans="1:2" x14ac:dyDescent="0.35">
      <c r="A18" s="2" t="s">
        <v>28</v>
      </c>
      <c r="B18" s="33">
        <v>3.4000000000000002E-2</v>
      </c>
    </row>
    <row r="19" spans="1:2" x14ac:dyDescent="0.35">
      <c r="A19" s="2" t="s">
        <v>14</v>
      </c>
      <c r="B19" s="33">
        <v>3.1E-2</v>
      </c>
    </row>
    <row r="20" spans="1:2" x14ac:dyDescent="0.35">
      <c r="A20" s="2" t="s">
        <v>35</v>
      </c>
      <c r="B20" s="33">
        <v>3.1E-2</v>
      </c>
    </row>
    <row r="21" spans="1:2" x14ac:dyDescent="0.35">
      <c r="A21" s="2" t="s">
        <v>39</v>
      </c>
      <c r="B21" s="33">
        <v>0.03</v>
      </c>
    </row>
    <row r="22" spans="1:2" x14ac:dyDescent="0.35">
      <c r="A22" s="2" t="s">
        <v>22</v>
      </c>
      <c r="B22" s="33">
        <v>0.03</v>
      </c>
    </row>
    <row r="23" spans="1:2" x14ac:dyDescent="0.35">
      <c r="A23" s="2" t="s">
        <v>23</v>
      </c>
      <c r="B23" s="33">
        <v>0.03</v>
      </c>
    </row>
    <row r="24" spans="1:2" x14ac:dyDescent="0.35">
      <c r="A24" s="2" t="s">
        <v>15</v>
      </c>
      <c r="B24" s="33">
        <v>2.7E-2</v>
      </c>
    </row>
    <row r="25" spans="1:2" x14ac:dyDescent="0.35">
      <c r="A25" s="2" t="s">
        <v>13</v>
      </c>
      <c r="B25" s="33">
        <v>2.5000000000000001E-2</v>
      </c>
    </row>
    <row r="26" spans="1:2" x14ac:dyDescent="0.35">
      <c r="A26" s="2" t="s">
        <v>12</v>
      </c>
      <c r="B26" s="33">
        <v>2.4E-2</v>
      </c>
    </row>
    <row r="27" spans="1:2" x14ac:dyDescent="0.35">
      <c r="A27" s="2" t="s">
        <v>25</v>
      </c>
      <c r="B27" s="33">
        <v>2.3E-2</v>
      </c>
    </row>
    <row r="28" spans="1:2" x14ac:dyDescent="0.35">
      <c r="A28" s="2" t="s">
        <v>27</v>
      </c>
      <c r="B28" s="33">
        <v>2.3E-2</v>
      </c>
    </row>
    <row r="29" spans="1:2" x14ac:dyDescent="0.35">
      <c r="A29" s="2" t="s">
        <v>31</v>
      </c>
      <c r="B29" s="33">
        <v>2.1999999999999999E-2</v>
      </c>
    </row>
    <row r="30" spans="1:2" x14ac:dyDescent="0.35">
      <c r="A30" s="2" t="s">
        <v>26</v>
      </c>
      <c r="B30" s="33">
        <v>2.1999999999999999E-2</v>
      </c>
    </row>
    <row r="31" spans="1:2" x14ac:dyDescent="0.35">
      <c r="A31" s="2" t="s">
        <v>21</v>
      </c>
      <c r="B31" s="33">
        <v>0.02</v>
      </c>
    </row>
    <row r="32" spans="1:2" x14ac:dyDescent="0.35">
      <c r="A32" s="2" t="s">
        <v>34</v>
      </c>
      <c r="B32" s="33">
        <v>1.9E-2</v>
      </c>
    </row>
    <row r="33" spans="1:2" x14ac:dyDescent="0.35">
      <c r="A33" s="2" t="s">
        <v>33</v>
      </c>
      <c r="B33" s="33">
        <v>1.9E-2</v>
      </c>
    </row>
    <row r="34" spans="1:2" x14ac:dyDescent="0.35">
      <c r="A34" s="12" t="s">
        <v>11</v>
      </c>
      <c r="B34" s="34">
        <v>1.7999999999999999E-2</v>
      </c>
    </row>
    <row r="36" spans="1:2" x14ac:dyDescent="0.35">
      <c r="A36" t="s">
        <v>41</v>
      </c>
    </row>
    <row r="38" spans="1:2" x14ac:dyDescent="0.35">
      <c r="A38" t="s">
        <v>42</v>
      </c>
    </row>
    <row r="40" spans="1:2" x14ac:dyDescent="0.35">
      <c r="A40" s="16" t="str">
        <f>HYPERLINK("#'Spis treści'!A1", "Powrót do spisu treści")</f>
        <v>Powrót do spisu treści</v>
      </c>
    </row>
  </sheetData>
  <pageMargins left="0.7" right="0.7" top="0.75" bottom="0.75" header="0.3" footer="0.3"/>
  <pageSetup paperSize="9" orientation="portrait" horizontalDpi="300" verticalDpi="30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J21"/>
  <sheetViews>
    <sheetView workbookViewId="0"/>
  </sheetViews>
  <sheetFormatPr defaultColWidth="10.90625" defaultRowHeight="14.5" x14ac:dyDescent="0.35"/>
  <cols>
    <col min="1" max="1" width="6.7265625" style="91" customWidth="1"/>
    <col min="2" max="2" width="21" customWidth="1"/>
    <col min="3" max="3" width="20" customWidth="1"/>
    <col min="4" max="4" width="22.36328125" customWidth="1"/>
    <col min="5" max="5" width="30.81640625" customWidth="1"/>
    <col min="6" max="6" width="29.08984375" customWidth="1"/>
    <col min="7" max="7" width="32" customWidth="1"/>
    <col min="8" max="8" width="50.54296875" customWidth="1"/>
    <col min="9" max="9" width="49.26953125" customWidth="1"/>
    <col min="10" max="10" width="52.26953125" customWidth="1"/>
  </cols>
  <sheetData>
    <row r="1" spans="1:10" x14ac:dyDescent="0.35">
      <c r="A1" s="91" t="s">
        <v>62</v>
      </c>
    </row>
    <row r="3" spans="1:10" s="113" customFormat="1" ht="43.5" x14ac:dyDescent="0.35">
      <c r="A3" s="110" t="s">
        <v>4</v>
      </c>
      <c r="B3" s="111" t="s">
        <v>63</v>
      </c>
      <c r="C3" s="111" t="s">
        <v>64</v>
      </c>
      <c r="D3" s="111" t="s">
        <v>65</v>
      </c>
      <c r="E3" s="111" t="s">
        <v>66</v>
      </c>
      <c r="F3" s="111" t="s">
        <v>67</v>
      </c>
      <c r="G3" s="111" t="s">
        <v>68</v>
      </c>
      <c r="H3" s="111" t="s">
        <v>69</v>
      </c>
      <c r="I3" s="111" t="s">
        <v>70</v>
      </c>
      <c r="J3" s="112" t="s">
        <v>71</v>
      </c>
    </row>
    <row r="4" spans="1:10" x14ac:dyDescent="0.35">
      <c r="A4" s="93">
        <v>2014</v>
      </c>
      <c r="B4" s="88">
        <v>338.6</v>
      </c>
      <c r="C4" s="88">
        <v>240.4</v>
      </c>
      <c r="D4" s="88">
        <v>98.2</v>
      </c>
      <c r="E4" s="96">
        <v>29.5</v>
      </c>
      <c r="F4" s="96">
        <v>36.700000000000003</v>
      </c>
      <c r="G4" s="96">
        <v>20</v>
      </c>
      <c r="H4" s="96">
        <v>29</v>
      </c>
      <c r="I4" s="96">
        <v>36.1</v>
      </c>
      <c r="J4" s="65">
        <v>19.5</v>
      </c>
    </row>
    <row r="5" spans="1:10" x14ac:dyDescent="0.35">
      <c r="A5" s="93">
        <v>2015</v>
      </c>
      <c r="B5" s="88">
        <v>346.5</v>
      </c>
      <c r="C5" s="88">
        <v>246.5</v>
      </c>
      <c r="D5" s="88">
        <v>100</v>
      </c>
      <c r="E5" s="96">
        <v>29.8</v>
      </c>
      <c r="F5" s="96">
        <v>37.200000000000003</v>
      </c>
      <c r="G5" s="96">
        <v>20</v>
      </c>
      <c r="H5" s="96">
        <v>29</v>
      </c>
      <c r="I5" s="96">
        <v>36.200000000000003</v>
      </c>
      <c r="J5" s="65">
        <v>19.3</v>
      </c>
    </row>
    <row r="6" spans="1:10" x14ac:dyDescent="0.35">
      <c r="A6" s="93">
        <v>2016</v>
      </c>
      <c r="B6" s="88">
        <v>357</v>
      </c>
      <c r="C6" s="88">
        <v>254.3</v>
      </c>
      <c r="D6" s="88">
        <v>102.7</v>
      </c>
      <c r="E6" s="96">
        <v>30.3</v>
      </c>
      <c r="F6" s="96">
        <v>37.9</v>
      </c>
      <c r="G6" s="96">
        <v>20.2</v>
      </c>
      <c r="H6" s="96">
        <v>29.1</v>
      </c>
      <c r="I6" s="96">
        <v>36.4</v>
      </c>
      <c r="J6" s="65">
        <v>19.399999999999999</v>
      </c>
    </row>
    <row r="7" spans="1:10" x14ac:dyDescent="0.35">
      <c r="A7" s="93">
        <v>2017</v>
      </c>
      <c r="B7" s="88">
        <v>364</v>
      </c>
      <c r="C7" s="88">
        <v>259.7</v>
      </c>
      <c r="D7" s="88">
        <v>104.3</v>
      </c>
      <c r="E7" s="96">
        <v>30.6</v>
      </c>
      <c r="F7" s="96">
        <v>38.299999999999997</v>
      </c>
      <c r="G7" s="96">
        <v>20.3</v>
      </c>
      <c r="H7" s="96">
        <v>29.3</v>
      </c>
      <c r="I7" s="96">
        <v>36.700000000000003</v>
      </c>
      <c r="J7" s="65">
        <v>19.3</v>
      </c>
    </row>
    <row r="8" spans="1:10" x14ac:dyDescent="0.35">
      <c r="A8" s="93">
        <v>2018</v>
      </c>
      <c r="B8" s="88">
        <v>368.9</v>
      </c>
      <c r="C8" s="88">
        <v>263.39999999999998</v>
      </c>
      <c r="D8" s="88">
        <v>105.5</v>
      </c>
      <c r="E8" s="96">
        <v>30.7</v>
      </c>
      <c r="F8" s="96">
        <v>38.6</v>
      </c>
      <c r="G8" s="96">
        <v>20.3</v>
      </c>
      <c r="H8" s="96">
        <v>29.3</v>
      </c>
      <c r="I8" s="96">
        <v>36.9</v>
      </c>
      <c r="J8" s="65">
        <v>19.2</v>
      </c>
    </row>
    <row r="9" spans="1:10" x14ac:dyDescent="0.35">
      <c r="A9" s="93">
        <v>2019</v>
      </c>
      <c r="B9" s="88">
        <v>379</v>
      </c>
      <c r="C9" s="88">
        <v>270.8</v>
      </c>
      <c r="D9" s="88">
        <v>108.2</v>
      </c>
      <c r="E9" s="96">
        <v>31.3</v>
      </c>
      <c r="F9" s="96">
        <v>39.4</v>
      </c>
      <c r="G9" s="96">
        <v>20.7</v>
      </c>
      <c r="H9" s="96">
        <v>29.7</v>
      </c>
      <c r="I9" s="96">
        <v>37.4</v>
      </c>
      <c r="J9" s="65">
        <v>19.3</v>
      </c>
    </row>
    <row r="10" spans="1:10" x14ac:dyDescent="0.35">
      <c r="A10" s="93">
        <v>2020</v>
      </c>
      <c r="B10" s="88">
        <v>365.3</v>
      </c>
      <c r="C10" s="88">
        <v>263</v>
      </c>
      <c r="D10" s="88">
        <v>102.3</v>
      </c>
      <c r="E10" s="96">
        <v>30.1</v>
      </c>
      <c r="F10" s="96">
        <v>38.200000000000003</v>
      </c>
      <c r="G10" s="96">
        <v>19.5</v>
      </c>
      <c r="H10" s="96">
        <v>28.5</v>
      </c>
      <c r="I10" s="96">
        <v>36.299999999999997</v>
      </c>
      <c r="J10" s="65">
        <v>18.2</v>
      </c>
    </row>
    <row r="11" spans="1:10" x14ac:dyDescent="0.35">
      <c r="A11" s="93">
        <v>2021</v>
      </c>
      <c r="B11" s="88">
        <v>357.3</v>
      </c>
      <c r="C11" s="88">
        <v>257.8</v>
      </c>
      <c r="D11" s="88">
        <v>99.5</v>
      </c>
      <c r="E11" s="96">
        <v>29.5</v>
      </c>
      <c r="F11" s="96">
        <v>37.5</v>
      </c>
      <c r="G11" s="96">
        <v>19.100000000000001</v>
      </c>
      <c r="H11" s="96">
        <v>27.7</v>
      </c>
      <c r="I11" s="96">
        <v>35.299999999999997</v>
      </c>
      <c r="J11" s="65">
        <v>17.600000000000001</v>
      </c>
    </row>
    <row r="12" spans="1:10" x14ac:dyDescent="0.35">
      <c r="A12" s="93">
        <v>2022</v>
      </c>
      <c r="B12" s="88">
        <v>357.2</v>
      </c>
      <c r="C12" s="88">
        <v>256.60000000000002</v>
      </c>
      <c r="D12" s="88">
        <v>100.6</v>
      </c>
      <c r="E12" s="96">
        <v>29.7</v>
      </c>
      <c r="F12" s="96">
        <v>37.6</v>
      </c>
      <c r="G12" s="96">
        <v>19.399999999999999</v>
      </c>
      <c r="H12" s="96">
        <v>27.5</v>
      </c>
      <c r="I12" s="96">
        <v>35</v>
      </c>
      <c r="J12" s="65">
        <v>17.5</v>
      </c>
    </row>
    <row r="13" spans="1:10" x14ac:dyDescent="0.35">
      <c r="A13" s="93">
        <v>2023</v>
      </c>
      <c r="B13" s="88">
        <v>365.5</v>
      </c>
      <c r="C13" s="88">
        <v>261.3</v>
      </c>
      <c r="D13" s="88">
        <v>104.2</v>
      </c>
      <c r="E13" s="96">
        <v>30.3</v>
      </c>
      <c r="F13" s="96">
        <v>38.1</v>
      </c>
      <c r="G13" s="96">
        <v>20</v>
      </c>
      <c r="H13" s="96">
        <v>27.3</v>
      </c>
      <c r="I13" s="96">
        <v>34.6</v>
      </c>
      <c r="J13" s="65">
        <v>17.5</v>
      </c>
    </row>
    <row r="14" spans="1:10" x14ac:dyDescent="0.35">
      <c r="A14" s="93">
        <v>2024</v>
      </c>
      <c r="B14" s="88">
        <v>382.7</v>
      </c>
      <c r="C14" s="88">
        <v>271.89999999999998</v>
      </c>
      <c r="D14" s="88">
        <v>110.8</v>
      </c>
      <c r="E14" s="96">
        <v>31.5</v>
      </c>
      <c r="F14" s="96">
        <v>39.4</v>
      </c>
      <c r="G14" s="96">
        <v>21.1</v>
      </c>
      <c r="H14" s="96">
        <v>27.7</v>
      </c>
      <c r="I14" s="96">
        <v>35</v>
      </c>
      <c r="J14" s="65">
        <v>18</v>
      </c>
    </row>
    <row r="15" spans="1:10" x14ac:dyDescent="0.35">
      <c r="A15" s="94">
        <v>2025</v>
      </c>
      <c r="B15" s="89">
        <v>394.4</v>
      </c>
      <c r="C15" s="89">
        <v>278.7</v>
      </c>
      <c r="D15" s="89">
        <v>115.7</v>
      </c>
      <c r="E15" s="89">
        <v>32.200000000000003</v>
      </c>
      <c r="F15" s="89">
        <v>40.1</v>
      </c>
      <c r="G15" s="89">
        <v>21.8</v>
      </c>
      <c r="H15" s="89">
        <v>27.7</v>
      </c>
      <c r="I15" s="89">
        <v>35</v>
      </c>
      <c r="J15" s="66">
        <v>18.100000000000001</v>
      </c>
    </row>
    <row r="17" spans="1:1" x14ac:dyDescent="0.35">
      <c r="A17" s="91" t="s">
        <v>73</v>
      </c>
    </row>
    <row r="19" spans="1:1" x14ac:dyDescent="0.35">
      <c r="A19" s="91" t="s">
        <v>74</v>
      </c>
    </row>
    <row r="21" spans="1:1" x14ac:dyDescent="0.35">
      <c r="A21" s="95" t="str">
        <f>HYPERLINK("#'Spis treści'!A1", "Powrót do spisu treści")</f>
        <v>Powrót do spisu treści</v>
      </c>
    </row>
  </sheetData>
  <pageMargins left="0.7" right="0.7" top="0.75" bottom="0.75" header="0.3" footer="0.3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17"/>
  <sheetViews>
    <sheetView workbookViewId="0"/>
  </sheetViews>
  <sheetFormatPr defaultColWidth="10.90625" defaultRowHeight="14.5" x14ac:dyDescent="0.35"/>
  <cols>
    <col min="1" max="1" width="11.7265625" customWidth="1"/>
    <col min="2" max="2" width="15.7265625" customWidth="1"/>
    <col min="3" max="3" width="25.7265625" customWidth="1"/>
  </cols>
  <sheetData>
    <row r="1" spans="1:5" x14ac:dyDescent="0.35">
      <c r="A1" t="s">
        <v>75</v>
      </c>
    </row>
    <row r="3" spans="1:5" x14ac:dyDescent="0.35">
      <c r="A3" s="9" t="s">
        <v>46</v>
      </c>
      <c r="B3" s="8" t="s">
        <v>76</v>
      </c>
      <c r="C3" s="10" t="s">
        <v>77</v>
      </c>
    </row>
    <row r="4" spans="1:5" x14ac:dyDescent="0.35">
      <c r="A4" s="2" t="s">
        <v>51</v>
      </c>
      <c r="B4" t="s">
        <v>78</v>
      </c>
      <c r="C4" s="35">
        <v>29.7</v>
      </c>
    </row>
    <row r="5" spans="1:5" x14ac:dyDescent="0.35">
      <c r="A5" s="2" t="s">
        <v>51</v>
      </c>
      <c r="B5" t="s">
        <v>79</v>
      </c>
      <c r="C5" s="35">
        <v>47.6</v>
      </c>
    </row>
    <row r="6" spans="1:5" x14ac:dyDescent="0.35">
      <c r="A6" s="2" t="s">
        <v>51</v>
      </c>
      <c r="B6" t="s">
        <v>80</v>
      </c>
      <c r="C6" s="35">
        <v>8</v>
      </c>
    </row>
    <row r="7" spans="1:5" x14ac:dyDescent="0.35">
      <c r="A7" s="2" t="s">
        <v>51</v>
      </c>
      <c r="B7" t="s">
        <v>81</v>
      </c>
      <c r="C7" s="35">
        <v>30.4</v>
      </c>
    </row>
    <row r="8" spans="1:5" x14ac:dyDescent="0.35">
      <c r="A8" s="2" t="s">
        <v>50</v>
      </c>
      <c r="B8" t="s">
        <v>81</v>
      </c>
      <c r="C8" s="35">
        <v>125.5</v>
      </c>
    </row>
    <row r="9" spans="1:5" x14ac:dyDescent="0.35">
      <c r="A9" s="2" t="s">
        <v>50</v>
      </c>
      <c r="B9" t="s">
        <v>78</v>
      </c>
      <c r="C9" s="35">
        <v>39.6</v>
      </c>
    </row>
    <row r="10" spans="1:5" x14ac:dyDescent="0.35">
      <c r="A10" s="2" t="s">
        <v>50</v>
      </c>
      <c r="B10" t="s">
        <v>79</v>
      </c>
      <c r="C10" s="35">
        <v>106.1</v>
      </c>
    </row>
    <row r="11" spans="1:5" x14ac:dyDescent="0.35">
      <c r="A11" s="12" t="s">
        <v>50</v>
      </c>
      <c r="B11" s="14" t="s">
        <v>80</v>
      </c>
      <c r="C11" s="36">
        <v>7.5</v>
      </c>
    </row>
    <row r="13" spans="1:5" x14ac:dyDescent="0.35">
      <c r="A13" t="s">
        <v>83</v>
      </c>
    </row>
    <row r="15" spans="1:5" x14ac:dyDescent="0.35">
      <c r="A15" s="149" t="s">
        <v>74</v>
      </c>
      <c r="B15" s="149"/>
      <c r="C15" s="149"/>
      <c r="D15" s="149"/>
      <c r="E15" s="149"/>
    </row>
    <row r="16" spans="1:5" ht="86" customHeight="1" x14ac:dyDescent="0.35">
      <c r="A16" s="149"/>
      <c r="B16" s="149"/>
      <c r="C16" s="149"/>
      <c r="D16" s="149"/>
      <c r="E16" s="149"/>
    </row>
    <row r="17" spans="1:1" x14ac:dyDescent="0.35">
      <c r="A17" s="16" t="str">
        <f>HYPERLINK("#'Spis treści'!A1", "Powrót do spisu treści")</f>
        <v>Powrót do spisu treści</v>
      </c>
    </row>
  </sheetData>
  <mergeCells count="1">
    <mergeCell ref="A15:E16"/>
  </mergeCells>
  <pageMargins left="0.7" right="0.7" top="0.75" bottom="0.75" header="0.3" footer="0.3"/>
  <pageSetup paperSize="9" orientation="portrait" horizontalDpi="300" verticalDpi="300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D17"/>
  <sheetViews>
    <sheetView workbookViewId="0"/>
  </sheetViews>
  <sheetFormatPr defaultColWidth="10.90625" defaultRowHeight="14.5" x14ac:dyDescent="0.35"/>
  <cols>
    <col min="1" max="1" width="11.7265625" customWidth="1"/>
    <col min="2" max="2" width="15.7265625" customWidth="1"/>
    <col min="3" max="3" width="16.7265625" customWidth="1"/>
    <col min="4" max="4" width="24.7265625" customWidth="1"/>
  </cols>
  <sheetData>
    <row r="1" spans="1:4" x14ac:dyDescent="0.35">
      <c r="A1" t="s">
        <v>84</v>
      </c>
    </row>
    <row r="3" spans="1:4" x14ac:dyDescent="0.35">
      <c r="A3" s="9" t="s">
        <v>46</v>
      </c>
      <c r="B3" s="8" t="s">
        <v>76</v>
      </c>
      <c r="C3" s="8" t="s">
        <v>85</v>
      </c>
      <c r="D3" s="10" t="s">
        <v>86</v>
      </c>
    </row>
    <row r="4" spans="1:4" x14ac:dyDescent="0.35">
      <c r="A4" s="2" t="s">
        <v>51</v>
      </c>
      <c r="B4" t="s">
        <v>80</v>
      </c>
      <c r="C4" s="37">
        <v>8001</v>
      </c>
      <c r="D4" s="38">
        <v>2115250</v>
      </c>
    </row>
    <row r="5" spans="1:4" x14ac:dyDescent="0.35">
      <c r="A5" s="2" t="s">
        <v>50</v>
      </c>
      <c r="B5" t="s">
        <v>80</v>
      </c>
      <c r="C5" s="37">
        <v>7496</v>
      </c>
      <c r="D5" s="38">
        <v>2266355</v>
      </c>
    </row>
    <row r="6" spans="1:4" x14ac:dyDescent="0.35">
      <c r="A6" s="2" t="s">
        <v>51</v>
      </c>
      <c r="B6" t="s">
        <v>78</v>
      </c>
      <c r="C6" s="37">
        <v>29737</v>
      </c>
      <c r="D6" s="38">
        <v>2047312</v>
      </c>
    </row>
    <row r="7" spans="1:4" x14ac:dyDescent="0.35">
      <c r="A7" s="2" t="s">
        <v>50</v>
      </c>
      <c r="B7" t="s">
        <v>78</v>
      </c>
      <c r="C7" s="37">
        <v>39594</v>
      </c>
      <c r="D7" s="38">
        <v>2605343</v>
      </c>
    </row>
    <row r="8" spans="1:4" x14ac:dyDescent="0.35">
      <c r="A8" s="2" t="s">
        <v>51</v>
      </c>
      <c r="B8" t="s">
        <v>79</v>
      </c>
      <c r="C8" s="37">
        <v>47600</v>
      </c>
      <c r="D8" s="38">
        <v>901914</v>
      </c>
    </row>
    <row r="9" spans="1:4" x14ac:dyDescent="0.35">
      <c r="A9" s="2" t="s">
        <v>50</v>
      </c>
      <c r="B9" t="s">
        <v>79</v>
      </c>
      <c r="C9" s="37">
        <v>106147</v>
      </c>
      <c r="D9" s="38">
        <v>1461327</v>
      </c>
    </row>
    <row r="10" spans="1:4" x14ac:dyDescent="0.35">
      <c r="A10" s="2" t="s">
        <v>51</v>
      </c>
      <c r="B10" t="s">
        <v>81</v>
      </c>
      <c r="C10" s="37">
        <v>30358</v>
      </c>
      <c r="D10" s="38">
        <v>240891</v>
      </c>
    </row>
    <row r="11" spans="1:4" x14ac:dyDescent="0.35">
      <c r="A11" s="12" t="s">
        <v>50</v>
      </c>
      <c r="B11" s="14" t="s">
        <v>81</v>
      </c>
      <c r="C11" s="39">
        <v>125454</v>
      </c>
      <c r="D11" s="40">
        <v>611195</v>
      </c>
    </row>
    <row r="13" spans="1:4" x14ac:dyDescent="0.35">
      <c r="A13" t="s">
        <v>73</v>
      </c>
    </row>
    <row r="15" spans="1:4" x14ac:dyDescent="0.35">
      <c r="A15" s="149" t="s">
        <v>74</v>
      </c>
      <c r="B15" s="149"/>
      <c r="C15" s="149"/>
      <c r="D15" s="149"/>
    </row>
    <row r="16" spans="1:4" ht="104" customHeight="1" x14ac:dyDescent="0.35">
      <c r="A16" s="149"/>
      <c r="B16" s="149"/>
      <c r="C16" s="149"/>
      <c r="D16" s="149"/>
    </row>
    <row r="17" spans="1:1" x14ac:dyDescent="0.35">
      <c r="A17" s="16" t="str">
        <f>HYPERLINK("#'Spis treści'!A1", "Powrót do spisu treści")</f>
        <v>Powrót do spisu treści</v>
      </c>
    </row>
  </sheetData>
  <mergeCells count="1">
    <mergeCell ref="A15:D16"/>
  </mergeCells>
  <pageMargins left="0.7" right="0.7" top="0.75" bottom="0.75" header="0.3" footer="0.3"/>
  <pageSetup paperSize="9" orientation="portrait" horizontalDpi="300" verticalDpi="300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B25"/>
  <sheetViews>
    <sheetView workbookViewId="0"/>
  </sheetViews>
  <sheetFormatPr defaultColWidth="10.90625" defaultRowHeight="14.5" x14ac:dyDescent="0.35"/>
  <cols>
    <col min="1" max="1" width="21.7265625" customWidth="1"/>
    <col min="2" max="2" width="27.7265625" customWidth="1"/>
  </cols>
  <sheetData>
    <row r="1" spans="1:2" x14ac:dyDescent="0.35">
      <c r="A1" t="s">
        <v>88</v>
      </c>
    </row>
    <row r="3" spans="1:2" x14ac:dyDescent="0.35">
      <c r="A3" s="9" t="s">
        <v>89</v>
      </c>
      <c r="B3" s="10" t="s">
        <v>90</v>
      </c>
    </row>
    <row r="4" spans="1:2" x14ac:dyDescent="0.35">
      <c r="A4" s="2" t="s">
        <v>91</v>
      </c>
      <c r="B4" s="4">
        <v>31.54</v>
      </c>
    </row>
    <row r="5" spans="1:2" x14ac:dyDescent="0.35">
      <c r="A5" s="2" t="s">
        <v>92</v>
      </c>
      <c r="B5" s="4">
        <v>29.39</v>
      </c>
    </row>
    <row r="6" spans="1:2" x14ac:dyDescent="0.35">
      <c r="A6" s="2" t="s">
        <v>93</v>
      </c>
      <c r="B6" s="4">
        <v>35.700000000000003</v>
      </c>
    </row>
    <row r="7" spans="1:2" x14ac:dyDescent="0.35">
      <c r="A7" s="2" t="s">
        <v>94</v>
      </c>
      <c r="B7" s="4">
        <v>30.1</v>
      </c>
    </row>
    <row r="8" spans="1:2" x14ac:dyDescent="0.35">
      <c r="A8" s="2" t="s">
        <v>95</v>
      </c>
      <c r="B8" s="4">
        <v>36.04</v>
      </c>
    </row>
    <row r="9" spans="1:2" x14ac:dyDescent="0.35">
      <c r="A9" s="2" t="s">
        <v>96</v>
      </c>
      <c r="B9" s="4">
        <v>36.74</v>
      </c>
    </row>
    <row r="10" spans="1:2" x14ac:dyDescent="0.35">
      <c r="A10" s="2" t="s">
        <v>97</v>
      </c>
      <c r="B10" s="4">
        <v>32.840000000000003</v>
      </c>
    </row>
    <row r="11" spans="1:2" x14ac:dyDescent="0.35">
      <c r="A11" s="2" t="s">
        <v>98</v>
      </c>
      <c r="B11" s="4">
        <v>30.07</v>
      </c>
    </row>
    <row r="12" spans="1:2" x14ac:dyDescent="0.35">
      <c r="A12" s="2" t="s">
        <v>99</v>
      </c>
      <c r="B12" s="4">
        <v>37.159999999999997</v>
      </c>
    </row>
    <row r="13" spans="1:2" x14ac:dyDescent="0.35">
      <c r="A13" s="2" t="s">
        <v>100</v>
      </c>
      <c r="B13" s="4">
        <v>26.67</v>
      </c>
    </row>
    <row r="14" spans="1:2" x14ac:dyDescent="0.35">
      <c r="A14" s="2" t="s">
        <v>101</v>
      </c>
      <c r="B14" s="4">
        <v>28.12</v>
      </c>
    </row>
    <row r="15" spans="1:2" x14ac:dyDescent="0.35">
      <c r="A15" s="2" t="s">
        <v>102</v>
      </c>
      <c r="B15" s="4">
        <v>30.25</v>
      </c>
    </row>
    <row r="16" spans="1:2" x14ac:dyDescent="0.35">
      <c r="A16" s="2" t="s">
        <v>103</v>
      </c>
      <c r="B16" s="4">
        <v>38.54</v>
      </c>
    </row>
    <row r="17" spans="1:2" x14ac:dyDescent="0.35">
      <c r="A17" s="2" t="s">
        <v>104</v>
      </c>
      <c r="B17" s="4">
        <v>29.59</v>
      </c>
    </row>
    <row r="18" spans="1:2" x14ac:dyDescent="0.35">
      <c r="A18" s="2" t="s">
        <v>105</v>
      </c>
      <c r="B18" s="4">
        <v>30.83</v>
      </c>
    </row>
    <row r="19" spans="1:2" x14ac:dyDescent="0.35">
      <c r="A19" s="12" t="s">
        <v>106</v>
      </c>
      <c r="B19" s="5">
        <v>28.85</v>
      </c>
    </row>
    <row r="21" spans="1:2" x14ac:dyDescent="0.35">
      <c r="A21" t="s">
        <v>73</v>
      </c>
    </row>
    <row r="23" spans="1:2" x14ac:dyDescent="0.35">
      <c r="A23" s="149" t="s">
        <v>74</v>
      </c>
      <c r="B23" s="149"/>
    </row>
    <row r="24" spans="1:2" ht="132" customHeight="1" x14ac:dyDescent="0.35">
      <c r="A24" s="149"/>
      <c r="B24" s="149"/>
    </row>
    <row r="25" spans="1:2" x14ac:dyDescent="0.35">
      <c r="A25" s="16" t="str">
        <f>HYPERLINK("#'Spis treści'!A1", "Powrót do spisu treści")</f>
        <v>Powrót do spisu treści</v>
      </c>
    </row>
  </sheetData>
  <mergeCells count="1">
    <mergeCell ref="A23:B24"/>
  </mergeCells>
  <pageMargins left="0.7" right="0.7" top="0.75" bottom="0.75" header="0.3" footer="0.3"/>
  <pageSetup paperSize="9" orientation="portrait" horizontalDpi="300" verticalDpi="300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B25"/>
  <sheetViews>
    <sheetView workbookViewId="0"/>
  </sheetViews>
  <sheetFormatPr defaultColWidth="10.90625" defaultRowHeight="14.5" x14ac:dyDescent="0.35"/>
  <cols>
    <col min="1" max="1" width="21.7265625" customWidth="1"/>
    <col min="2" max="2" width="44.7265625" customWidth="1"/>
  </cols>
  <sheetData>
    <row r="1" spans="1:2" x14ac:dyDescent="0.35">
      <c r="A1" t="s">
        <v>108</v>
      </c>
    </row>
    <row r="3" spans="1:2" ht="29" x14ac:dyDescent="0.35">
      <c r="A3" s="9" t="s">
        <v>89</v>
      </c>
      <c r="B3" s="112" t="s">
        <v>109</v>
      </c>
    </row>
    <row r="4" spans="1:2" x14ac:dyDescent="0.35">
      <c r="A4" s="2" t="s">
        <v>91</v>
      </c>
      <c r="B4" s="4">
        <v>31.09</v>
      </c>
    </row>
    <row r="5" spans="1:2" x14ac:dyDescent="0.35">
      <c r="A5" s="2" t="s">
        <v>92</v>
      </c>
      <c r="B5" s="4">
        <v>30.37</v>
      </c>
    </row>
    <row r="6" spans="1:2" x14ac:dyDescent="0.35">
      <c r="A6" s="2" t="s">
        <v>93</v>
      </c>
      <c r="B6" s="4">
        <v>34.94</v>
      </c>
    </row>
    <row r="7" spans="1:2" x14ac:dyDescent="0.35">
      <c r="A7" s="2" t="s">
        <v>94</v>
      </c>
      <c r="B7" s="4">
        <v>31.88</v>
      </c>
    </row>
    <row r="8" spans="1:2" x14ac:dyDescent="0.35">
      <c r="A8" s="2" t="s">
        <v>95</v>
      </c>
      <c r="B8" s="4">
        <v>35.119999999999997</v>
      </c>
    </row>
    <row r="9" spans="1:2" x14ac:dyDescent="0.35">
      <c r="A9" s="2" t="s">
        <v>96</v>
      </c>
      <c r="B9" s="4">
        <v>36.159999999999997</v>
      </c>
    </row>
    <row r="10" spans="1:2" x14ac:dyDescent="0.35">
      <c r="A10" s="2" t="s">
        <v>97</v>
      </c>
      <c r="B10" s="4">
        <v>31.47</v>
      </c>
    </row>
    <row r="11" spans="1:2" x14ac:dyDescent="0.35">
      <c r="A11" s="2" t="s">
        <v>98</v>
      </c>
      <c r="B11" s="4">
        <v>30.18</v>
      </c>
    </row>
    <row r="12" spans="1:2" x14ac:dyDescent="0.35">
      <c r="A12" s="2" t="s">
        <v>99</v>
      </c>
      <c r="B12" s="4">
        <v>37.229999999999997</v>
      </c>
    </row>
    <row r="13" spans="1:2" x14ac:dyDescent="0.35">
      <c r="A13" s="2" t="s">
        <v>100</v>
      </c>
      <c r="B13" s="4">
        <v>26.21</v>
      </c>
    </row>
    <row r="14" spans="1:2" x14ac:dyDescent="0.35">
      <c r="A14" s="2" t="s">
        <v>101</v>
      </c>
      <c r="B14" s="4">
        <v>28.76</v>
      </c>
    </row>
    <row r="15" spans="1:2" x14ac:dyDescent="0.35">
      <c r="A15" s="2" t="s">
        <v>102</v>
      </c>
      <c r="B15" s="4">
        <v>30.39</v>
      </c>
    </row>
    <row r="16" spans="1:2" x14ac:dyDescent="0.35">
      <c r="A16" s="2" t="s">
        <v>103</v>
      </c>
      <c r="B16" s="4">
        <v>37.18</v>
      </c>
    </row>
    <row r="17" spans="1:2" x14ac:dyDescent="0.35">
      <c r="A17" s="2" t="s">
        <v>104</v>
      </c>
      <c r="B17" s="4">
        <v>32.03</v>
      </c>
    </row>
    <row r="18" spans="1:2" x14ac:dyDescent="0.35">
      <c r="A18" s="2" t="s">
        <v>105</v>
      </c>
      <c r="B18" s="4">
        <v>32.22</v>
      </c>
    </row>
    <row r="19" spans="1:2" x14ac:dyDescent="0.35">
      <c r="A19" s="12" t="s">
        <v>106</v>
      </c>
      <c r="B19" s="5">
        <v>29.88</v>
      </c>
    </row>
    <row r="21" spans="1:2" x14ac:dyDescent="0.35">
      <c r="A21" t="s">
        <v>73</v>
      </c>
    </row>
    <row r="23" spans="1:2" ht="88" customHeight="1" x14ac:dyDescent="0.35">
      <c r="A23" s="149" t="s">
        <v>74</v>
      </c>
      <c r="B23" s="149"/>
    </row>
    <row r="24" spans="1:2" ht="27" customHeight="1" x14ac:dyDescent="0.35">
      <c r="A24" s="149"/>
      <c r="B24" s="149"/>
    </row>
    <row r="25" spans="1:2" x14ac:dyDescent="0.35">
      <c r="A25" s="16" t="str">
        <f>HYPERLINK("#'Spis treści'!A1", "Powrót do spisu treści")</f>
        <v>Powrót do spisu treści</v>
      </c>
    </row>
  </sheetData>
  <mergeCells count="1">
    <mergeCell ref="A23:B24"/>
  </mergeCells>
  <pageMargins left="0.7" right="0.7" top="0.75" bottom="0.75" header="0.3" footer="0.3"/>
  <pageSetup paperSize="9" orientation="portrait" horizontalDpi="300" verticalDpi="300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J21"/>
  <sheetViews>
    <sheetView topLeftCell="A7" workbookViewId="0">
      <selection activeCell="A19" sqref="A19:C20"/>
    </sheetView>
  </sheetViews>
  <sheetFormatPr defaultColWidth="10.90625" defaultRowHeight="14.5" x14ac:dyDescent="0.35"/>
  <cols>
    <col min="1" max="1" width="6.7265625" style="91" customWidth="1"/>
    <col min="2" max="2" width="30.26953125" customWidth="1"/>
    <col min="3" max="3" width="25.1796875" customWidth="1"/>
    <col min="4" max="4" width="23.453125" customWidth="1"/>
    <col min="5" max="5" width="29.54296875" customWidth="1"/>
    <col min="6" max="6" width="35.6328125" customWidth="1"/>
    <col min="7" max="7" width="37.36328125" customWidth="1"/>
    <col min="8" max="8" width="51.1796875" customWidth="1"/>
    <col min="9" max="9" width="54.54296875" customWidth="1"/>
    <col min="10" max="10" width="51.54296875" customWidth="1"/>
  </cols>
  <sheetData>
    <row r="1" spans="1:10" x14ac:dyDescent="0.35">
      <c r="A1" s="91" t="s">
        <v>111</v>
      </c>
    </row>
    <row r="3" spans="1:10" s="113" customFormat="1" ht="43.5" x14ac:dyDescent="0.35">
      <c r="A3" s="110" t="s">
        <v>4</v>
      </c>
      <c r="B3" s="111" t="s">
        <v>112</v>
      </c>
      <c r="C3" s="111" t="s">
        <v>113</v>
      </c>
      <c r="D3" s="111" t="s">
        <v>114</v>
      </c>
      <c r="E3" s="111" t="s">
        <v>115</v>
      </c>
      <c r="F3" s="111" t="s">
        <v>116</v>
      </c>
      <c r="G3" s="111" t="s">
        <v>117</v>
      </c>
      <c r="H3" s="111" t="s">
        <v>118</v>
      </c>
      <c r="I3" s="111" t="s">
        <v>119</v>
      </c>
      <c r="J3" s="112" t="s">
        <v>120</v>
      </c>
    </row>
    <row r="4" spans="1:10" x14ac:dyDescent="0.35">
      <c r="A4" s="93">
        <v>2014</v>
      </c>
      <c r="B4" s="114">
        <v>102.8</v>
      </c>
      <c r="C4" s="114">
        <v>71.099999999999994</v>
      </c>
      <c r="D4" s="114">
        <v>31.7</v>
      </c>
      <c r="E4" s="115">
        <v>9</v>
      </c>
      <c r="F4" s="115">
        <v>10.9</v>
      </c>
      <c r="G4" s="115">
        <v>6.5</v>
      </c>
      <c r="H4" s="115">
        <v>8.8000000000000007</v>
      </c>
      <c r="I4" s="115">
        <v>10.6</v>
      </c>
      <c r="J4" s="116">
        <v>6.3</v>
      </c>
    </row>
    <row r="5" spans="1:10" x14ac:dyDescent="0.35">
      <c r="A5" s="93">
        <v>2015</v>
      </c>
      <c r="B5" s="114">
        <v>104.9</v>
      </c>
      <c r="C5" s="114">
        <v>71.900000000000006</v>
      </c>
      <c r="D5" s="114">
        <v>33</v>
      </c>
      <c r="E5" s="115">
        <v>9</v>
      </c>
      <c r="F5" s="115">
        <v>10.8</v>
      </c>
      <c r="G5" s="115">
        <v>6.6</v>
      </c>
      <c r="H5" s="115">
        <v>8.6999999999999993</v>
      </c>
      <c r="I5" s="115">
        <v>10.5</v>
      </c>
      <c r="J5" s="116">
        <v>6.4</v>
      </c>
    </row>
    <row r="6" spans="1:10" x14ac:dyDescent="0.35">
      <c r="A6" s="93">
        <v>2016</v>
      </c>
      <c r="B6" s="114">
        <v>108.2</v>
      </c>
      <c r="C6" s="114">
        <v>73.7</v>
      </c>
      <c r="D6" s="114">
        <v>34.5</v>
      </c>
      <c r="E6" s="115">
        <v>9.1999999999999993</v>
      </c>
      <c r="F6" s="115">
        <v>11</v>
      </c>
      <c r="G6" s="115">
        <v>6.8</v>
      </c>
      <c r="H6" s="115">
        <v>8.8000000000000007</v>
      </c>
      <c r="I6" s="115">
        <v>10.5</v>
      </c>
      <c r="J6" s="116">
        <v>6.5</v>
      </c>
    </row>
    <row r="7" spans="1:10" x14ac:dyDescent="0.35">
      <c r="A7" s="93">
        <v>2017</v>
      </c>
      <c r="B7" s="114">
        <v>108.9</v>
      </c>
      <c r="C7" s="114">
        <v>74.2</v>
      </c>
      <c r="D7" s="114">
        <v>34.700000000000003</v>
      </c>
      <c r="E7" s="115">
        <v>9.1</v>
      </c>
      <c r="F7" s="115">
        <v>11</v>
      </c>
      <c r="G7" s="115">
        <v>6.8</v>
      </c>
      <c r="H7" s="115">
        <v>8.6999999999999993</v>
      </c>
      <c r="I7" s="115">
        <v>10.5</v>
      </c>
      <c r="J7" s="116">
        <v>6.4</v>
      </c>
    </row>
    <row r="8" spans="1:10" x14ac:dyDescent="0.35">
      <c r="A8" s="93">
        <v>2018</v>
      </c>
      <c r="B8" s="114">
        <v>107.5</v>
      </c>
      <c r="C8" s="114">
        <v>73.400000000000006</v>
      </c>
      <c r="D8" s="114">
        <v>34.1</v>
      </c>
      <c r="E8" s="115">
        <v>8.9</v>
      </c>
      <c r="F8" s="115">
        <v>10.7</v>
      </c>
      <c r="G8" s="115">
        <v>6.6</v>
      </c>
      <c r="H8" s="115">
        <v>8.5</v>
      </c>
      <c r="I8" s="115">
        <v>10.199999999999999</v>
      </c>
      <c r="J8" s="116">
        <v>6.2</v>
      </c>
    </row>
    <row r="9" spans="1:10" x14ac:dyDescent="0.35">
      <c r="A9" s="93">
        <v>2019</v>
      </c>
      <c r="B9" s="114">
        <v>112.4</v>
      </c>
      <c r="C9" s="114">
        <v>76.8</v>
      </c>
      <c r="D9" s="114">
        <v>35.6</v>
      </c>
      <c r="E9" s="115">
        <v>9.3000000000000007</v>
      </c>
      <c r="F9" s="115">
        <v>11.2</v>
      </c>
      <c r="G9" s="115">
        <v>6.8</v>
      </c>
      <c r="H9" s="115">
        <v>8.6999999999999993</v>
      </c>
      <c r="I9" s="115">
        <v>10.6</v>
      </c>
      <c r="J9" s="116">
        <v>6.3</v>
      </c>
    </row>
    <row r="10" spans="1:10" x14ac:dyDescent="0.35">
      <c r="A10" s="93">
        <v>2020</v>
      </c>
      <c r="B10" s="114">
        <v>103.8</v>
      </c>
      <c r="C10" s="114">
        <v>71.2</v>
      </c>
      <c r="D10" s="114">
        <v>32.6</v>
      </c>
      <c r="E10" s="115">
        <v>8.6</v>
      </c>
      <c r="F10" s="115">
        <v>10.3</v>
      </c>
      <c r="G10" s="115">
        <v>6.2</v>
      </c>
      <c r="H10" s="115">
        <v>8.1</v>
      </c>
      <c r="I10" s="115">
        <v>9.8000000000000007</v>
      </c>
      <c r="J10" s="116">
        <v>5.8</v>
      </c>
    </row>
    <row r="11" spans="1:10" x14ac:dyDescent="0.35">
      <c r="A11" s="93">
        <v>2021</v>
      </c>
      <c r="B11" s="114">
        <v>108.7</v>
      </c>
      <c r="C11" s="114">
        <v>73.7</v>
      </c>
      <c r="D11" s="114">
        <v>34.9</v>
      </c>
      <c r="E11" s="115">
        <v>9</v>
      </c>
      <c r="F11" s="115">
        <v>10.7</v>
      </c>
      <c r="G11" s="115">
        <v>6.7</v>
      </c>
      <c r="H11" s="115">
        <v>8.4</v>
      </c>
      <c r="I11" s="115">
        <v>10.1</v>
      </c>
      <c r="J11" s="116">
        <v>6.2</v>
      </c>
    </row>
    <row r="12" spans="1:10" x14ac:dyDescent="0.35">
      <c r="A12" s="93">
        <v>2022</v>
      </c>
      <c r="B12" s="114">
        <v>107.5</v>
      </c>
      <c r="C12" s="114">
        <v>72.400000000000006</v>
      </c>
      <c r="D12" s="114">
        <v>35.1</v>
      </c>
      <c r="E12" s="115">
        <v>9</v>
      </c>
      <c r="F12" s="115">
        <v>10.6</v>
      </c>
      <c r="G12" s="115">
        <v>6.8</v>
      </c>
      <c r="H12" s="115">
        <v>8.3000000000000007</v>
      </c>
      <c r="I12" s="115">
        <v>9.9</v>
      </c>
      <c r="J12" s="116">
        <v>6.1</v>
      </c>
    </row>
    <row r="13" spans="1:10" x14ac:dyDescent="0.35">
      <c r="A13" s="93">
        <v>2023</v>
      </c>
      <c r="B13" s="114">
        <v>110.7</v>
      </c>
      <c r="C13" s="114">
        <v>74.400000000000006</v>
      </c>
      <c r="D13" s="114">
        <v>36.200000000000003</v>
      </c>
      <c r="E13" s="115">
        <v>9.1999999999999993</v>
      </c>
      <c r="F13" s="115">
        <v>10.9</v>
      </c>
      <c r="G13" s="115">
        <v>6.9</v>
      </c>
      <c r="H13" s="115">
        <v>8.3000000000000007</v>
      </c>
      <c r="I13" s="115">
        <v>9.9</v>
      </c>
      <c r="J13" s="116">
        <v>6.1</v>
      </c>
    </row>
    <row r="14" spans="1:10" x14ac:dyDescent="0.35">
      <c r="A14" s="93">
        <v>2024</v>
      </c>
      <c r="B14" s="114">
        <v>116.2</v>
      </c>
      <c r="C14" s="114">
        <v>78.099999999999994</v>
      </c>
      <c r="D14" s="114">
        <v>38</v>
      </c>
      <c r="E14" s="115">
        <v>9.6</v>
      </c>
      <c r="F14" s="115">
        <v>11.3</v>
      </c>
      <c r="G14" s="115">
        <v>7.2</v>
      </c>
      <c r="H14" s="115">
        <v>8.4</v>
      </c>
      <c r="I14" s="115">
        <v>10.1</v>
      </c>
      <c r="J14" s="116">
        <v>6.1</v>
      </c>
    </row>
    <row r="15" spans="1:10" x14ac:dyDescent="0.35">
      <c r="A15" s="94">
        <v>2025</v>
      </c>
      <c r="B15" s="117">
        <v>110.1</v>
      </c>
      <c r="C15" s="117">
        <v>73.400000000000006</v>
      </c>
      <c r="D15" s="117">
        <v>36.700000000000003</v>
      </c>
      <c r="E15" s="117">
        <v>9</v>
      </c>
      <c r="F15" s="117">
        <v>10.6</v>
      </c>
      <c r="G15" s="117">
        <v>6.9</v>
      </c>
      <c r="H15" s="117">
        <v>7.7</v>
      </c>
      <c r="I15" s="117">
        <v>9.1999999999999993</v>
      </c>
      <c r="J15" s="118">
        <v>5.7</v>
      </c>
    </row>
    <row r="17" spans="1:3" x14ac:dyDescent="0.35">
      <c r="A17" s="91" t="s">
        <v>73</v>
      </c>
    </row>
    <row r="19" spans="1:3" ht="135.5" customHeight="1" x14ac:dyDescent="0.35">
      <c r="A19" s="149" t="s">
        <v>122</v>
      </c>
      <c r="B19" s="149"/>
      <c r="C19" s="149"/>
    </row>
    <row r="20" spans="1:3" ht="137.5" hidden="1" customHeight="1" x14ac:dyDescent="0.35">
      <c r="A20" s="149"/>
      <c r="B20" s="149"/>
      <c r="C20" s="149"/>
    </row>
    <row r="21" spans="1:3" x14ac:dyDescent="0.35">
      <c r="A21" s="95" t="str">
        <f>HYPERLINK("#'Spis treści'!A1", "Powrót do spisu treści")</f>
        <v>Powrót do spisu treści</v>
      </c>
    </row>
  </sheetData>
  <mergeCells count="1">
    <mergeCell ref="A19:C20"/>
  </mergeCells>
  <pageMargins left="0.7" right="0.7" top="0.75" bottom="0.75" header="0.3" footer="0.3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D33"/>
  <sheetViews>
    <sheetView workbookViewId="0"/>
  </sheetViews>
  <sheetFormatPr defaultColWidth="10.90625" defaultRowHeight="14.5" x14ac:dyDescent="0.35"/>
  <cols>
    <col min="1" max="1" width="6.7265625" style="91" customWidth="1"/>
    <col min="2" max="2" width="15.7265625" customWidth="1"/>
    <col min="3" max="3" width="11.7265625" customWidth="1"/>
    <col min="4" max="4" width="44.26953125" customWidth="1"/>
  </cols>
  <sheetData>
    <row r="1" spans="1:4" x14ac:dyDescent="0.35">
      <c r="A1" s="91" t="s">
        <v>123</v>
      </c>
    </row>
    <row r="3" spans="1:4" ht="29" x14ac:dyDescent="0.35">
      <c r="A3" s="92" t="s">
        <v>4</v>
      </c>
      <c r="B3" s="111" t="s">
        <v>76</v>
      </c>
      <c r="C3" s="111" t="s">
        <v>46</v>
      </c>
      <c r="D3" s="112" t="s">
        <v>124</v>
      </c>
    </row>
    <row r="4" spans="1:4" x14ac:dyDescent="0.35">
      <c r="A4" s="93">
        <v>2014</v>
      </c>
      <c r="B4" t="s">
        <v>80</v>
      </c>
      <c r="C4" t="s">
        <v>50</v>
      </c>
      <c r="D4" s="98">
        <v>1.41</v>
      </c>
    </row>
    <row r="5" spans="1:4" x14ac:dyDescent="0.35">
      <c r="A5" s="93">
        <v>2014</v>
      </c>
      <c r="B5" t="s">
        <v>80</v>
      </c>
      <c r="C5" t="s">
        <v>51</v>
      </c>
      <c r="D5" s="98">
        <v>1.56</v>
      </c>
    </row>
    <row r="6" spans="1:4" x14ac:dyDescent="0.35">
      <c r="A6" s="122">
        <v>2014</v>
      </c>
      <c r="B6" s="123" t="s">
        <v>80</v>
      </c>
      <c r="C6" s="123" t="s">
        <v>125</v>
      </c>
      <c r="D6" s="124">
        <v>1.48</v>
      </c>
    </row>
    <row r="7" spans="1:4" x14ac:dyDescent="0.35">
      <c r="A7" s="93">
        <v>2014</v>
      </c>
      <c r="B7" t="s">
        <v>78</v>
      </c>
      <c r="C7" t="s">
        <v>50</v>
      </c>
      <c r="D7" s="98">
        <v>5.12</v>
      </c>
    </row>
    <row r="8" spans="1:4" x14ac:dyDescent="0.35">
      <c r="A8" s="93">
        <v>2014</v>
      </c>
      <c r="B8" t="s">
        <v>78</v>
      </c>
      <c r="C8" t="s">
        <v>51</v>
      </c>
      <c r="D8" s="98">
        <v>4.7699999999999996</v>
      </c>
    </row>
    <row r="9" spans="1:4" x14ac:dyDescent="0.35">
      <c r="A9" s="122">
        <v>2014</v>
      </c>
      <c r="B9" s="123" t="s">
        <v>78</v>
      </c>
      <c r="C9" s="123" t="s">
        <v>125</v>
      </c>
      <c r="D9" s="124">
        <v>4.97</v>
      </c>
    </row>
    <row r="10" spans="1:4" x14ac:dyDescent="0.35">
      <c r="A10" s="93">
        <v>2014</v>
      </c>
      <c r="B10" t="s">
        <v>79</v>
      </c>
      <c r="C10" t="s">
        <v>50</v>
      </c>
      <c r="D10" s="98">
        <v>22.31</v>
      </c>
    </row>
    <row r="11" spans="1:4" x14ac:dyDescent="0.35">
      <c r="A11" s="93">
        <v>2014</v>
      </c>
      <c r="B11" t="s">
        <v>79</v>
      </c>
      <c r="C11" t="s">
        <v>51</v>
      </c>
      <c r="D11" s="98">
        <v>17.809999999999999</v>
      </c>
    </row>
    <row r="12" spans="1:4" x14ac:dyDescent="0.35">
      <c r="A12" s="122">
        <v>2014</v>
      </c>
      <c r="B12" s="123" t="s">
        <v>79</v>
      </c>
      <c r="C12" s="123" t="s">
        <v>125</v>
      </c>
      <c r="D12" s="124">
        <v>20.71</v>
      </c>
    </row>
    <row r="13" spans="1:4" x14ac:dyDescent="0.35">
      <c r="A13" s="93">
        <v>2014</v>
      </c>
      <c r="B13" t="s">
        <v>81</v>
      </c>
      <c r="C13" t="s">
        <v>50</v>
      </c>
      <c r="D13" s="98">
        <v>59.1</v>
      </c>
    </row>
    <row r="14" spans="1:4" x14ac:dyDescent="0.35">
      <c r="A14" s="93">
        <v>2014</v>
      </c>
      <c r="B14" t="s">
        <v>81</v>
      </c>
      <c r="C14" t="s">
        <v>51</v>
      </c>
      <c r="D14" s="98">
        <v>46.39</v>
      </c>
    </row>
    <row r="15" spans="1:4" x14ac:dyDescent="0.35">
      <c r="A15" s="122">
        <v>2014</v>
      </c>
      <c r="B15" s="123" t="s">
        <v>81</v>
      </c>
      <c r="C15" s="123" t="s">
        <v>125</v>
      </c>
      <c r="D15" s="124">
        <v>55.68</v>
      </c>
    </row>
    <row r="16" spans="1:4" x14ac:dyDescent="0.35">
      <c r="A16" s="93">
        <v>2025</v>
      </c>
      <c r="B16" t="s">
        <v>80</v>
      </c>
      <c r="C16" t="s">
        <v>50</v>
      </c>
      <c r="D16" s="98">
        <v>0.82</v>
      </c>
    </row>
    <row r="17" spans="1:4" x14ac:dyDescent="0.35">
      <c r="A17" s="93">
        <v>2025</v>
      </c>
      <c r="B17" t="s">
        <v>80</v>
      </c>
      <c r="C17" t="s">
        <v>51</v>
      </c>
      <c r="D17" s="98">
        <v>1.02</v>
      </c>
    </row>
    <row r="18" spans="1:4" x14ac:dyDescent="0.35">
      <c r="A18" s="122">
        <v>2025</v>
      </c>
      <c r="B18" s="123" t="s">
        <v>80</v>
      </c>
      <c r="C18" s="123" t="s">
        <v>125</v>
      </c>
      <c r="D18" s="124">
        <v>0.92</v>
      </c>
    </row>
    <row r="19" spans="1:4" x14ac:dyDescent="0.35">
      <c r="A19" s="93">
        <v>2025</v>
      </c>
      <c r="B19" t="s">
        <v>78</v>
      </c>
      <c r="C19" t="s">
        <v>50</v>
      </c>
      <c r="D19" s="98">
        <v>4.42</v>
      </c>
    </row>
    <row r="20" spans="1:4" x14ac:dyDescent="0.35">
      <c r="A20" s="93">
        <v>2025</v>
      </c>
      <c r="B20" t="s">
        <v>78</v>
      </c>
      <c r="C20" t="s">
        <v>51</v>
      </c>
      <c r="D20" s="98">
        <v>4.57</v>
      </c>
    </row>
    <row r="21" spans="1:4" x14ac:dyDescent="0.35">
      <c r="A21" s="122">
        <v>2025</v>
      </c>
      <c r="B21" s="123" t="s">
        <v>78</v>
      </c>
      <c r="C21" s="123" t="s">
        <v>125</v>
      </c>
      <c r="D21" s="124">
        <v>4.49</v>
      </c>
    </row>
    <row r="22" spans="1:4" x14ac:dyDescent="0.35">
      <c r="A22" s="93">
        <v>2025</v>
      </c>
      <c r="B22" t="s">
        <v>79</v>
      </c>
      <c r="C22" t="s">
        <v>50</v>
      </c>
      <c r="D22" s="98">
        <v>19.52</v>
      </c>
    </row>
    <row r="23" spans="1:4" x14ac:dyDescent="0.35">
      <c r="A23" s="93">
        <v>2025</v>
      </c>
      <c r="B23" t="s">
        <v>79</v>
      </c>
      <c r="C23" t="s">
        <v>51</v>
      </c>
      <c r="D23" s="98">
        <v>16.14</v>
      </c>
    </row>
    <row r="24" spans="1:4" x14ac:dyDescent="0.35">
      <c r="A24" s="122">
        <v>2025</v>
      </c>
      <c r="B24" s="123" t="s">
        <v>79</v>
      </c>
      <c r="C24" s="123" t="s">
        <v>125</v>
      </c>
      <c r="D24" s="124">
        <v>18.23</v>
      </c>
    </row>
    <row r="25" spans="1:4" x14ac:dyDescent="0.35">
      <c r="A25" s="93">
        <v>2025</v>
      </c>
      <c r="B25" t="s">
        <v>81</v>
      </c>
      <c r="C25" t="s">
        <v>50</v>
      </c>
      <c r="D25" s="98">
        <v>51.61</v>
      </c>
    </row>
    <row r="26" spans="1:4" x14ac:dyDescent="0.35">
      <c r="A26" s="93">
        <v>2025</v>
      </c>
      <c r="B26" t="s">
        <v>81</v>
      </c>
      <c r="C26" t="s">
        <v>51</v>
      </c>
      <c r="D26" s="98">
        <v>44</v>
      </c>
    </row>
    <row r="27" spans="1:4" x14ac:dyDescent="0.35">
      <c r="A27" s="119">
        <v>2025</v>
      </c>
      <c r="B27" s="120" t="s">
        <v>81</v>
      </c>
      <c r="C27" s="120" t="s">
        <v>125</v>
      </c>
      <c r="D27" s="121">
        <v>49.46</v>
      </c>
    </row>
    <row r="29" spans="1:4" x14ac:dyDescent="0.35">
      <c r="A29" s="91" t="s">
        <v>73</v>
      </c>
    </row>
    <row r="31" spans="1:4" ht="74.5" customHeight="1" x14ac:dyDescent="0.35">
      <c r="A31" s="149" t="s">
        <v>122</v>
      </c>
      <c r="B31" s="149"/>
      <c r="C31" s="149"/>
      <c r="D31" s="149"/>
    </row>
    <row r="32" spans="1:4" ht="24.5" customHeight="1" x14ac:dyDescent="0.35">
      <c r="A32" s="149"/>
      <c r="B32" s="149"/>
      <c r="C32" s="149"/>
      <c r="D32" s="149"/>
    </row>
    <row r="33" spans="1:1" x14ac:dyDescent="0.35">
      <c r="A33" s="95" t="str">
        <f>HYPERLINK("#'Spis treści'!A1", "Powrót do spisu treści")</f>
        <v>Powrót do spisu treści</v>
      </c>
    </row>
  </sheetData>
  <mergeCells count="1">
    <mergeCell ref="A31:D32"/>
  </mergeCells>
  <pageMargins left="0.7" right="0.7" top="0.75" bottom="0.75" header="0.3" footer="0.3"/>
  <pageSetup paperSize="9" orientation="portrait" horizontalDpi="300" verticalDpi="300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M32"/>
  <sheetViews>
    <sheetView workbookViewId="0"/>
  </sheetViews>
  <sheetFormatPr defaultColWidth="10.90625" defaultRowHeight="14.5" x14ac:dyDescent="0.35"/>
  <cols>
    <col min="1" max="1" width="62.7265625" customWidth="1"/>
    <col min="2" max="13" width="7.7265625" customWidth="1"/>
  </cols>
  <sheetData>
    <row r="1" spans="1:13" x14ac:dyDescent="0.35">
      <c r="A1" t="s">
        <v>127</v>
      </c>
    </row>
    <row r="3" spans="1:13" x14ac:dyDescent="0.35">
      <c r="A3" s="9" t="s">
        <v>128</v>
      </c>
      <c r="B3" s="8" t="s">
        <v>129</v>
      </c>
      <c r="C3" s="8" t="s">
        <v>130</v>
      </c>
      <c r="D3" s="8" t="s">
        <v>131</v>
      </c>
      <c r="E3" s="8" t="s">
        <v>132</v>
      </c>
      <c r="F3" s="8" t="s">
        <v>133</v>
      </c>
      <c r="G3" s="8" t="s">
        <v>134</v>
      </c>
      <c r="H3" s="8" t="s">
        <v>135</v>
      </c>
      <c r="I3" s="8" t="s">
        <v>136</v>
      </c>
      <c r="J3" s="8" t="s">
        <v>137</v>
      </c>
      <c r="K3" s="8" t="s">
        <v>138</v>
      </c>
      <c r="L3" s="8" t="s">
        <v>139</v>
      </c>
      <c r="M3" s="10" t="s">
        <v>140</v>
      </c>
    </row>
    <row r="4" spans="1:13" x14ac:dyDescent="0.35">
      <c r="A4" s="2" t="s">
        <v>141</v>
      </c>
      <c r="B4" s="101">
        <v>158.5</v>
      </c>
      <c r="C4" s="101">
        <v>163.80000000000001</v>
      </c>
      <c r="D4" s="101">
        <v>170</v>
      </c>
      <c r="E4" s="101">
        <v>174</v>
      </c>
      <c r="F4" s="101">
        <v>173</v>
      </c>
      <c r="G4" s="101">
        <v>177.4</v>
      </c>
      <c r="H4" s="101">
        <v>171.5</v>
      </c>
      <c r="I4" s="101">
        <v>162.19999999999999</v>
      </c>
      <c r="J4" s="101">
        <v>155.80000000000001</v>
      </c>
      <c r="K4" s="101">
        <v>156.6</v>
      </c>
      <c r="L4" s="101">
        <v>162.19999999999999</v>
      </c>
      <c r="M4" s="102">
        <v>156.69999999999999</v>
      </c>
    </row>
    <row r="5" spans="1:13" x14ac:dyDescent="0.35">
      <c r="A5" s="2" t="s">
        <v>142</v>
      </c>
      <c r="B5" s="101">
        <v>44.8</v>
      </c>
      <c r="C5" s="101">
        <v>46</v>
      </c>
      <c r="D5" s="101">
        <v>47.1</v>
      </c>
      <c r="E5" s="101">
        <v>45.9</v>
      </c>
      <c r="F5" s="101">
        <v>44.6</v>
      </c>
      <c r="G5" s="101">
        <v>44.9</v>
      </c>
      <c r="H5" s="101">
        <v>37.200000000000003</v>
      </c>
      <c r="I5" s="101">
        <v>38.299999999999997</v>
      </c>
      <c r="J5" s="101">
        <v>40.1</v>
      </c>
      <c r="K5" s="101">
        <v>44.4</v>
      </c>
      <c r="L5" s="101">
        <v>49.2</v>
      </c>
      <c r="M5" s="102">
        <v>54</v>
      </c>
    </row>
    <row r="6" spans="1:13" x14ac:dyDescent="0.35">
      <c r="A6" s="2" t="s">
        <v>143</v>
      </c>
      <c r="B6" s="101">
        <v>39.799999999999997</v>
      </c>
      <c r="C6" s="101">
        <v>40.9</v>
      </c>
      <c r="D6" s="101">
        <v>41.5</v>
      </c>
      <c r="E6" s="101">
        <v>40.1</v>
      </c>
      <c r="F6" s="101">
        <v>38.9</v>
      </c>
      <c r="G6" s="101">
        <v>38.6</v>
      </c>
      <c r="H6" s="101">
        <v>31.9</v>
      </c>
      <c r="I6" s="101">
        <v>32.700000000000003</v>
      </c>
      <c r="J6" s="101">
        <v>34.299999999999997</v>
      </c>
      <c r="K6" s="101">
        <v>37.9</v>
      </c>
      <c r="L6" s="101">
        <v>41.7</v>
      </c>
      <c r="M6" s="102">
        <v>45.8</v>
      </c>
    </row>
    <row r="7" spans="1:13" x14ac:dyDescent="0.35">
      <c r="A7" s="2" t="s">
        <v>144</v>
      </c>
      <c r="B7" s="101">
        <v>4.3</v>
      </c>
      <c r="C7" s="101">
        <v>4.8</v>
      </c>
      <c r="D7" s="101">
        <v>4.9000000000000004</v>
      </c>
      <c r="E7" s="101">
        <v>4.5999999999999996</v>
      </c>
      <c r="F7" s="101">
        <v>4.5</v>
      </c>
      <c r="G7" s="101">
        <v>4.4000000000000004</v>
      </c>
      <c r="H7" s="101">
        <v>3</v>
      </c>
      <c r="I7" s="101">
        <v>3</v>
      </c>
      <c r="J7" s="101">
        <v>3.4</v>
      </c>
      <c r="K7" s="101">
        <v>3.6</v>
      </c>
      <c r="L7" s="101">
        <v>3.8</v>
      </c>
      <c r="M7" s="102">
        <v>5</v>
      </c>
    </row>
    <row r="8" spans="1:13" x14ac:dyDescent="0.35">
      <c r="A8" s="2" t="s">
        <v>145</v>
      </c>
      <c r="B8" s="101">
        <v>1.8</v>
      </c>
      <c r="C8" s="101">
        <v>2</v>
      </c>
      <c r="D8" s="101">
        <v>2.1</v>
      </c>
      <c r="E8" s="101">
        <v>2</v>
      </c>
      <c r="F8" s="101">
        <v>1.9</v>
      </c>
      <c r="G8" s="101">
        <v>1.9</v>
      </c>
      <c r="H8" s="101">
        <v>1.1000000000000001</v>
      </c>
      <c r="I8" s="101">
        <v>1.3</v>
      </c>
      <c r="J8" s="101">
        <v>1.5</v>
      </c>
      <c r="K8" s="101">
        <v>1.6</v>
      </c>
      <c r="L8" s="101">
        <v>1.7</v>
      </c>
      <c r="M8" s="102">
        <v>2.2000000000000002</v>
      </c>
    </row>
    <row r="9" spans="1:13" x14ac:dyDescent="0.35">
      <c r="A9" s="128" t="s">
        <v>407</v>
      </c>
      <c r="B9" s="101">
        <v>38.5</v>
      </c>
      <c r="C9" s="101">
        <v>40</v>
      </c>
      <c r="D9" s="101">
        <v>40.5</v>
      </c>
      <c r="E9" s="101">
        <v>40.1</v>
      </c>
      <c r="F9" s="101">
        <v>39.799999999999997</v>
      </c>
      <c r="G9" s="101">
        <v>39</v>
      </c>
      <c r="H9" s="101">
        <v>32.5</v>
      </c>
      <c r="I9" s="101">
        <v>32.700000000000003</v>
      </c>
      <c r="J9" s="101">
        <v>32.9</v>
      </c>
      <c r="K9" s="101">
        <v>34.4</v>
      </c>
      <c r="L9" s="101">
        <v>35.799999999999997</v>
      </c>
      <c r="M9" s="102">
        <v>36.200000000000003</v>
      </c>
    </row>
    <row r="10" spans="1:13" x14ac:dyDescent="0.35">
      <c r="A10" s="128" t="s">
        <v>402</v>
      </c>
      <c r="B10" s="101">
        <v>3.4</v>
      </c>
      <c r="C10" s="101">
        <v>3.5</v>
      </c>
      <c r="D10" s="101">
        <v>3.5</v>
      </c>
      <c r="E10" s="101">
        <v>3.5</v>
      </c>
      <c r="F10" s="101">
        <v>3.4</v>
      </c>
      <c r="G10" s="101">
        <v>3.2</v>
      </c>
      <c r="H10" s="101">
        <v>2.2000000000000002</v>
      </c>
      <c r="I10" s="101">
        <v>2.2999999999999998</v>
      </c>
      <c r="J10" s="101">
        <v>2.4</v>
      </c>
      <c r="K10" s="101">
        <v>2.7</v>
      </c>
      <c r="L10" s="101">
        <v>2.9</v>
      </c>
      <c r="M10" s="102">
        <v>2.9</v>
      </c>
    </row>
    <row r="11" spans="1:13" x14ac:dyDescent="0.35">
      <c r="A11" s="128" t="s">
        <v>403</v>
      </c>
      <c r="B11" s="101">
        <v>0.4</v>
      </c>
      <c r="C11" s="101">
        <v>0.5</v>
      </c>
      <c r="D11" s="101">
        <v>0.5</v>
      </c>
      <c r="E11" s="101">
        <v>0.6</v>
      </c>
      <c r="F11" s="101">
        <v>0.6</v>
      </c>
      <c r="G11" s="101">
        <v>0.6</v>
      </c>
      <c r="H11" s="101">
        <v>0.5</v>
      </c>
      <c r="I11" s="101">
        <v>0.6</v>
      </c>
      <c r="J11" s="101">
        <v>0.6</v>
      </c>
      <c r="K11" s="101">
        <v>0.6</v>
      </c>
      <c r="L11" s="101">
        <v>0.6</v>
      </c>
      <c r="M11" s="102">
        <v>0.6</v>
      </c>
    </row>
    <row r="12" spans="1:13" x14ac:dyDescent="0.35">
      <c r="A12" s="128" t="s">
        <v>404</v>
      </c>
      <c r="B12" s="101">
        <v>32.6</v>
      </c>
      <c r="C12" s="101">
        <v>33.6</v>
      </c>
      <c r="D12" s="101">
        <v>33.700000000000003</v>
      </c>
      <c r="E12" s="101">
        <v>32.9</v>
      </c>
      <c r="F12" s="101">
        <v>32.1</v>
      </c>
      <c r="G12" s="101">
        <v>31.4</v>
      </c>
      <c r="H12" s="101">
        <v>26.1</v>
      </c>
      <c r="I12" s="101">
        <v>26.2</v>
      </c>
      <c r="J12" s="101">
        <v>26.2</v>
      </c>
      <c r="K12" s="101">
        <v>27.1</v>
      </c>
      <c r="L12" s="101">
        <v>27.7</v>
      </c>
      <c r="M12" s="102">
        <v>27.7</v>
      </c>
    </row>
    <row r="13" spans="1:13" x14ac:dyDescent="0.35">
      <c r="A13" s="128" t="s">
        <v>405</v>
      </c>
      <c r="B13" s="101">
        <v>2.9</v>
      </c>
      <c r="C13" s="101">
        <v>3.3</v>
      </c>
      <c r="D13" s="101">
        <v>3.5</v>
      </c>
      <c r="E13" s="101">
        <v>3.7</v>
      </c>
      <c r="F13" s="101">
        <v>4.3</v>
      </c>
      <c r="G13" s="101">
        <v>4.3</v>
      </c>
      <c r="H13" s="101">
        <v>3.8</v>
      </c>
      <c r="I13" s="101">
        <v>3.9</v>
      </c>
      <c r="J13" s="101">
        <v>3.9</v>
      </c>
      <c r="K13" s="101">
        <v>4.5999999999999996</v>
      </c>
      <c r="L13" s="101">
        <v>5.7</v>
      </c>
      <c r="M13" s="102">
        <v>6.1</v>
      </c>
    </row>
    <row r="14" spans="1:13" x14ac:dyDescent="0.35">
      <c r="A14" s="128" t="s">
        <v>406</v>
      </c>
      <c r="B14" s="101">
        <v>0.7</v>
      </c>
      <c r="C14" s="101">
        <v>0.8</v>
      </c>
      <c r="D14" s="101">
        <v>0.9</v>
      </c>
      <c r="E14" s="101">
        <v>0.9</v>
      </c>
      <c r="F14" s="101">
        <v>1</v>
      </c>
      <c r="G14" s="101">
        <v>0.9</v>
      </c>
      <c r="H14" s="101">
        <v>0.9</v>
      </c>
      <c r="I14" s="101">
        <v>0.9</v>
      </c>
      <c r="J14" s="101">
        <v>0.9</v>
      </c>
      <c r="K14" s="101">
        <v>0.9</v>
      </c>
      <c r="L14" s="101">
        <v>0.7</v>
      </c>
      <c r="M14" s="102">
        <v>0.6</v>
      </c>
    </row>
    <row r="15" spans="1:13" x14ac:dyDescent="0.35">
      <c r="A15" s="2" t="s">
        <v>147</v>
      </c>
      <c r="B15" s="101">
        <v>1.1000000000000001</v>
      </c>
      <c r="C15" s="101">
        <v>1.2</v>
      </c>
      <c r="D15" s="101">
        <v>1.3</v>
      </c>
      <c r="E15" s="101">
        <v>1.4</v>
      </c>
      <c r="F15" s="101">
        <v>2</v>
      </c>
      <c r="G15" s="101">
        <v>3.3</v>
      </c>
      <c r="H15" s="101">
        <v>4</v>
      </c>
      <c r="I15" s="101">
        <v>5.5</v>
      </c>
      <c r="J15" s="101">
        <v>7.2</v>
      </c>
      <c r="K15" s="101">
        <v>9.3000000000000007</v>
      </c>
      <c r="L15" s="101">
        <v>11.4</v>
      </c>
      <c r="M15" s="102">
        <v>11.4</v>
      </c>
    </row>
    <row r="16" spans="1:13" x14ac:dyDescent="0.35">
      <c r="A16" s="2" t="s">
        <v>148</v>
      </c>
      <c r="B16" s="101">
        <v>11</v>
      </c>
      <c r="C16" s="101">
        <v>10.8</v>
      </c>
      <c r="D16" s="101">
        <v>10.5</v>
      </c>
      <c r="E16" s="101">
        <v>11.2</v>
      </c>
      <c r="F16" s="101">
        <v>11.2</v>
      </c>
      <c r="G16" s="101">
        <v>11.3</v>
      </c>
      <c r="H16" s="101">
        <v>11.1</v>
      </c>
      <c r="I16" s="101">
        <v>11.2</v>
      </c>
      <c r="J16" s="101">
        <v>10.7</v>
      </c>
      <c r="K16" s="101">
        <v>10.199999999999999</v>
      </c>
      <c r="L16" s="101">
        <v>9.5</v>
      </c>
      <c r="M16" s="102">
        <v>8.6999999999999993</v>
      </c>
    </row>
    <row r="17" spans="1:13" x14ac:dyDescent="0.35">
      <c r="A17" s="125" t="s">
        <v>149</v>
      </c>
      <c r="B17" s="126">
        <v>218.2</v>
      </c>
      <c r="C17" s="126">
        <v>226.2</v>
      </c>
      <c r="D17" s="126">
        <v>231.9</v>
      </c>
      <c r="E17" s="126">
        <v>234.8</v>
      </c>
      <c r="F17" s="126">
        <v>233.8</v>
      </c>
      <c r="G17" s="126">
        <v>237.8</v>
      </c>
      <c r="H17" s="126">
        <v>225.6</v>
      </c>
      <c r="I17" s="126">
        <v>216.4</v>
      </c>
      <c r="J17" s="126">
        <v>212</v>
      </c>
      <c r="K17" s="126">
        <v>215.6</v>
      </c>
      <c r="L17" s="126">
        <v>224.6</v>
      </c>
      <c r="M17" s="127">
        <v>223.6</v>
      </c>
    </row>
    <row r="19" spans="1:13" x14ac:dyDescent="0.35">
      <c r="A19" t="s">
        <v>83</v>
      </c>
    </row>
    <row r="21" spans="1:13" x14ac:dyDescent="0.35">
      <c r="A21" t="s">
        <v>151</v>
      </c>
    </row>
    <row r="22" spans="1:13" x14ac:dyDescent="0.35">
      <c r="A22" t="s">
        <v>152</v>
      </c>
    </row>
    <row r="23" spans="1:13" x14ac:dyDescent="0.35">
      <c r="A23" t="s">
        <v>153</v>
      </c>
    </row>
    <row r="24" spans="1:13" x14ac:dyDescent="0.35">
      <c r="A24" t="s">
        <v>154</v>
      </c>
    </row>
    <row r="25" spans="1:13" x14ac:dyDescent="0.35">
      <c r="A25" t="s">
        <v>155</v>
      </c>
    </row>
    <row r="26" spans="1:13" x14ac:dyDescent="0.35">
      <c r="A26" t="s">
        <v>156</v>
      </c>
    </row>
    <row r="27" spans="1:13" x14ac:dyDescent="0.35">
      <c r="A27" t="s">
        <v>157</v>
      </c>
    </row>
    <row r="28" spans="1:13" x14ac:dyDescent="0.35">
      <c r="A28" t="s">
        <v>158</v>
      </c>
    </row>
    <row r="29" spans="1:13" x14ac:dyDescent="0.35">
      <c r="A29" t="s">
        <v>159</v>
      </c>
    </row>
    <row r="30" spans="1:13" x14ac:dyDescent="0.35">
      <c r="A30" t="s">
        <v>160</v>
      </c>
    </row>
    <row r="32" spans="1:13" x14ac:dyDescent="0.35">
      <c r="A32" s="16" t="str">
        <f>HYPERLINK("#'Spis treści'!A1", "Powrót do spisu treści")</f>
        <v>Powrót do spisu treści</v>
      </c>
    </row>
  </sheetData>
  <pageMargins left="0.7" right="0.7" top="0.75" bottom="0.75" header="0.3" footer="0.3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M32"/>
  <sheetViews>
    <sheetView workbookViewId="0"/>
  </sheetViews>
  <sheetFormatPr defaultColWidth="10.90625" defaultRowHeight="14.5" x14ac:dyDescent="0.35"/>
  <cols>
    <col min="1" max="1" width="62.7265625" customWidth="1"/>
    <col min="2" max="2" width="8.7265625" customWidth="1"/>
    <col min="3" max="3" width="7.7265625" customWidth="1"/>
    <col min="4" max="5" width="8.7265625" customWidth="1"/>
    <col min="6" max="6" width="7.7265625" customWidth="1"/>
    <col min="7" max="13" width="8.7265625" customWidth="1"/>
  </cols>
  <sheetData>
    <row r="1" spans="1:13" x14ac:dyDescent="0.35">
      <c r="A1" t="s">
        <v>161</v>
      </c>
    </row>
    <row r="3" spans="1:13" x14ac:dyDescent="0.35">
      <c r="A3" s="9" t="s">
        <v>128</v>
      </c>
      <c r="B3" s="8" t="s">
        <v>129</v>
      </c>
      <c r="C3" s="8" t="s">
        <v>130</v>
      </c>
      <c r="D3" s="8" t="s">
        <v>131</v>
      </c>
      <c r="E3" s="8" t="s">
        <v>132</v>
      </c>
      <c r="F3" s="8" t="s">
        <v>133</v>
      </c>
      <c r="G3" s="8" t="s">
        <v>134</v>
      </c>
      <c r="H3" s="8" t="s">
        <v>135</v>
      </c>
      <c r="I3" s="8" t="s">
        <v>136</v>
      </c>
      <c r="J3" s="8" t="s">
        <v>137</v>
      </c>
      <c r="K3" s="8" t="s">
        <v>138</v>
      </c>
      <c r="L3" s="8" t="s">
        <v>139</v>
      </c>
      <c r="M3" s="10" t="s">
        <v>140</v>
      </c>
    </row>
    <row r="4" spans="1:13" x14ac:dyDescent="0.35">
      <c r="A4" s="2" t="s">
        <v>141</v>
      </c>
      <c r="B4" s="101">
        <v>470.2</v>
      </c>
      <c r="C4" s="101">
        <v>465.7</v>
      </c>
      <c r="D4" s="101">
        <v>476.4</v>
      </c>
      <c r="E4" s="101">
        <v>480.1</v>
      </c>
      <c r="F4" s="101">
        <v>466.6</v>
      </c>
      <c r="G4" s="101">
        <v>479.9</v>
      </c>
      <c r="H4" s="101">
        <v>372</v>
      </c>
      <c r="I4" s="101">
        <v>317.5</v>
      </c>
      <c r="J4" s="101">
        <v>303.3</v>
      </c>
      <c r="K4" s="101">
        <v>310.39999999999998</v>
      </c>
      <c r="L4" s="101">
        <v>329.2</v>
      </c>
      <c r="M4" s="102">
        <v>312.7</v>
      </c>
    </row>
    <row r="5" spans="1:13" x14ac:dyDescent="0.35">
      <c r="A5" s="2" t="s">
        <v>142</v>
      </c>
      <c r="B5" s="101">
        <v>103.3</v>
      </c>
      <c r="C5" s="101">
        <v>103.7</v>
      </c>
      <c r="D5" s="101">
        <v>103.9</v>
      </c>
      <c r="E5" s="101">
        <v>95.8</v>
      </c>
      <c r="F5" s="101">
        <v>91.3</v>
      </c>
      <c r="G5" s="101">
        <v>90.8</v>
      </c>
      <c r="H5" s="101">
        <v>75.5</v>
      </c>
      <c r="I5" s="101">
        <v>82.6</v>
      </c>
      <c r="J5" s="101">
        <v>86.3</v>
      </c>
      <c r="K5" s="101">
        <v>95.8</v>
      </c>
      <c r="L5" s="101">
        <v>105.9</v>
      </c>
      <c r="M5" s="102">
        <v>112.5</v>
      </c>
    </row>
    <row r="6" spans="1:13" x14ac:dyDescent="0.35">
      <c r="A6" s="2" t="s">
        <v>143</v>
      </c>
      <c r="B6" s="101">
        <v>87.9</v>
      </c>
      <c r="C6" s="101">
        <v>87.6</v>
      </c>
      <c r="D6" s="101">
        <v>86.7</v>
      </c>
      <c r="E6" s="101">
        <v>78.900000000000006</v>
      </c>
      <c r="F6" s="101">
        <v>74.7</v>
      </c>
      <c r="G6" s="101">
        <v>72.599999999999994</v>
      </c>
      <c r="H6" s="101">
        <v>60.6</v>
      </c>
      <c r="I6" s="101">
        <v>64.599999999999994</v>
      </c>
      <c r="J6" s="101">
        <v>67.2</v>
      </c>
      <c r="K6" s="101">
        <v>73.900000000000006</v>
      </c>
      <c r="L6" s="101">
        <v>80.099999999999994</v>
      </c>
      <c r="M6" s="102">
        <v>85.1</v>
      </c>
    </row>
    <row r="7" spans="1:13" x14ac:dyDescent="0.35">
      <c r="A7" s="2" t="s">
        <v>144</v>
      </c>
      <c r="B7" s="101">
        <v>4.4000000000000004</v>
      </c>
      <c r="C7" s="101">
        <v>4.9000000000000004</v>
      </c>
      <c r="D7" s="101">
        <v>5.0999999999999996</v>
      </c>
      <c r="E7" s="101">
        <v>4.8</v>
      </c>
      <c r="F7" s="101">
        <v>4.7</v>
      </c>
      <c r="G7" s="101">
        <v>4.5999999999999996</v>
      </c>
      <c r="H7" s="101">
        <v>3.1</v>
      </c>
      <c r="I7" s="101">
        <v>3.1</v>
      </c>
      <c r="J7" s="101">
        <v>3.6</v>
      </c>
      <c r="K7" s="101">
        <v>3.8</v>
      </c>
      <c r="L7" s="101">
        <v>4</v>
      </c>
      <c r="M7" s="102">
        <v>5.3</v>
      </c>
    </row>
    <row r="8" spans="1:13" x14ac:dyDescent="0.35">
      <c r="A8" s="2" t="s">
        <v>145</v>
      </c>
      <c r="B8" s="101">
        <v>1.8</v>
      </c>
      <c r="C8" s="101">
        <v>2</v>
      </c>
      <c r="D8" s="101">
        <v>2.1</v>
      </c>
      <c r="E8" s="101">
        <v>2</v>
      </c>
      <c r="F8" s="101">
        <v>1.9</v>
      </c>
      <c r="G8" s="101">
        <v>1.9</v>
      </c>
      <c r="H8" s="101">
        <v>1.1000000000000001</v>
      </c>
      <c r="I8" s="101">
        <v>1.3</v>
      </c>
      <c r="J8" s="101">
        <v>1.6</v>
      </c>
      <c r="K8" s="101">
        <v>1.6</v>
      </c>
      <c r="L8" s="101">
        <v>1.7</v>
      </c>
      <c r="M8" s="102">
        <v>2.2000000000000002</v>
      </c>
    </row>
    <row r="9" spans="1:13" x14ac:dyDescent="0.35">
      <c r="A9" s="128" t="s">
        <v>407</v>
      </c>
      <c r="B9" s="101">
        <v>132.1</v>
      </c>
      <c r="C9" s="101">
        <v>135.4</v>
      </c>
      <c r="D9" s="101">
        <v>140</v>
      </c>
      <c r="E9" s="101">
        <v>136.80000000000001</v>
      </c>
      <c r="F9" s="101">
        <v>133.80000000000001</v>
      </c>
      <c r="G9" s="101">
        <v>134.69999999999999</v>
      </c>
      <c r="H9" s="101">
        <v>119.2</v>
      </c>
      <c r="I9" s="101">
        <v>125.4</v>
      </c>
      <c r="J9" s="101">
        <v>130.5</v>
      </c>
      <c r="K9" s="101">
        <v>139.1</v>
      </c>
      <c r="L9" s="101">
        <v>141.80000000000001</v>
      </c>
      <c r="M9" s="102">
        <v>146.5</v>
      </c>
    </row>
    <row r="10" spans="1:13" x14ac:dyDescent="0.35">
      <c r="A10" s="128" t="s">
        <v>402</v>
      </c>
      <c r="B10" s="101">
        <v>3.8</v>
      </c>
      <c r="C10" s="101">
        <v>4</v>
      </c>
      <c r="D10" s="101">
        <v>4.0999999999999996</v>
      </c>
      <c r="E10" s="101">
        <v>4</v>
      </c>
      <c r="F10" s="101">
        <v>3.9</v>
      </c>
      <c r="G10" s="101">
        <v>3.6</v>
      </c>
      <c r="H10" s="101">
        <v>2.5</v>
      </c>
      <c r="I10" s="101">
        <v>2.6</v>
      </c>
      <c r="J10" s="101">
        <v>2.7</v>
      </c>
      <c r="K10" s="101">
        <v>3.1</v>
      </c>
      <c r="L10" s="101">
        <v>3.3</v>
      </c>
      <c r="M10" s="102">
        <v>3.3</v>
      </c>
    </row>
    <row r="11" spans="1:13" x14ac:dyDescent="0.35">
      <c r="A11" s="128" t="s">
        <v>403</v>
      </c>
      <c r="B11" s="101">
        <v>6.4</v>
      </c>
      <c r="C11" s="101">
        <v>6.6</v>
      </c>
      <c r="D11" s="101">
        <v>9.8000000000000007</v>
      </c>
      <c r="E11" s="101">
        <v>10.6</v>
      </c>
      <c r="F11" s="101">
        <v>10.199999999999999</v>
      </c>
      <c r="G11" s="101">
        <v>10.9</v>
      </c>
      <c r="H11" s="101">
        <v>9.8000000000000007</v>
      </c>
      <c r="I11" s="101">
        <v>13.7</v>
      </c>
      <c r="J11" s="101">
        <v>18.899999999999999</v>
      </c>
      <c r="K11" s="101">
        <v>19.8</v>
      </c>
      <c r="L11" s="101">
        <v>17.2</v>
      </c>
      <c r="M11" s="102">
        <v>21.2</v>
      </c>
    </row>
    <row r="12" spans="1:13" x14ac:dyDescent="0.35">
      <c r="A12" s="128" t="s">
        <v>404</v>
      </c>
      <c r="B12" s="101">
        <v>102</v>
      </c>
      <c r="C12" s="101">
        <v>102.5</v>
      </c>
      <c r="D12" s="101">
        <v>102.3</v>
      </c>
      <c r="E12" s="101">
        <v>95.4</v>
      </c>
      <c r="F12" s="101">
        <v>89.5</v>
      </c>
      <c r="G12" s="101">
        <v>89.2</v>
      </c>
      <c r="H12" s="101">
        <v>78.400000000000006</v>
      </c>
      <c r="I12" s="101">
        <v>80.400000000000006</v>
      </c>
      <c r="J12" s="101">
        <v>79.8</v>
      </c>
      <c r="K12" s="101">
        <v>81.599999999999994</v>
      </c>
      <c r="L12" s="101">
        <v>82.4</v>
      </c>
      <c r="M12" s="102">
        <v>80.5</v>
      </c>
    </row>
    <row r="13" spans="1:13" x14ac:dyDescent="0.35">
      <c r="A13" s="128" t="s">
        <v>405</v>
      </c>
      <c r="B13" s="101">
        <v>18.3</v>
      </c>
      <c r="C13" s="101">
        <v>20.8</v>
      </c>
      <c r="D13" s="101">
        <v>22</v>
      </c>
      <c r="E13" s="101">
        <v>25</v>
      </c>
      <c r="F13" s="101">
        <v>28.4</v>
      </c>
      <c r="G13" s="101">
        <v>29.2</v>
      </c>
      <c r="H13" s="101">
        <v>26.9</v>
      </c>
      <c r="I13" s="101">
        <v>27.2</v>
      </c>
      <c r="J13" s="101">
        <v>27.6</v>
      </c>
      <c r="K13" s="101">
        <v>32.9</v>
      </c>
      <c r="L13" s="101">
        <v>37.4</v>
      </c>
      <c r="M13" s="102">
        <v>40</v>
      </c>
    </row>
    <row r="14" spans="1:13" x14ac:dyDescent="0.35">
      <c r="A14" s="128" t="s">
        <v>406</v>
      </c>
      <c r="B14" s="101">
        <v>0.8</v>
      </c>
      <c r="C14" s="101">
        <v>0.9</v>
      </c>
      <c r="D14" s="101">
        <v>1</v>
      </c>
      <c r="E14" s="101">
        <v>1</v>
      </c>
      <c r="F14" s="101">
        <v>1</v>
      </c>
      <c r="G14" s="101">
        <v>1</v>
      </c>
      <c r="H14" s="101">
        <v>1</v>
      </c>
      <c r="I14" s="101">
        <v>0.9</v>
      </c>
      <c r="J14" s="101">
        <v>0.9</v>
      </c>
      <c r="K14" s="101">
        <v>0.9</v>
      </c>
      <c r="L14" s="101">
        <v>0.7</v>
      </c>
      <c r="M14" s="102">
        <v>0.6</v>
      </c>
    </row>
    <row r="15" spans="1:13" x14ac:dyDescent="0.35">
      <c r="A15" s="2" t="s">
        <v>147</v>
      </c>
      <c r="B15" s="101">
        <v>29.4</v>
      </c>
      <c r="C15" s="101">
        <v>30.7</v>
      </c>
      <c r="D15" s="101">
        <v>34</v>
      </c>
      <c r="E15" s="101">
        <v>32.200000000000003</v>
      </c>
      <c r="F15" s="101">
        <v>56.3</v>
      </c>
      <c r="G15" s="101">
        <v>143</v>
      </c>
      <c r="H15" s="101">
        <v>208.9</v>
      </c>
      <c r="I15" s="101">
        <v>344.5</v>
      </c>
      <c r="J15" s="101">
        <v>485.2</v>
      </c>
      <c r="K15" s="101">
        <v>652.6</v>
      </c>
      <c r="L15" s="101">
        <v>779.4</v>
      </c>
      <c r="M15" s="102">
        <v>809.7</v>
      </c>
    </row>
    <row r="16" spans="1:13" x14ac:dyDescent="0.35">
      <c r="A16" s="2" t="s">
        <v>148</v>
      </c>
      <c r="B16" s="101">
        <v>289.8</v>
      </c>
      <c r="C16" s="101">
        <v>238.7</v>
      </c>
      <c r="D16" s="101">
        <v>236</v>
      </c>
      <c r="E16" s="101">
        <v>244.4</v>
      </c>
      <c r="F16" s="101">
        <v>234.2</v>
      </c>
      <c r="G16" s="101">
        <v>221.2</v>
      </c>
      <c r="H16" s="101">
        <v>225</v>
      </c>
      <c r="I16" s="101">
        <v>223.8</v>
      </c>
      <c r="J16" s="101">
        <v>240.2</v>
      </c>
      <c r="K16" s="101">
        <v>242.1</v>
      </c>
      <c r="L16" s="101">
        <v>232.7</v>
      </c>
      <c r="M16" s="102">
        <v>229.5</v>
      </c>
    </row>
    <row r="17" spans="1:13" x14ac:dyDescent="0.35">
      <c r="A17" s="125" t="s">
        <v>162</v>
      </c>
      <c r="B17" s="126">
        <v>1038.5999999999999</v>
      </c>
      <c r="C17" s="126">
        <v>992.1</v>
      </c>
      <c r="D17" s="126">
        <v>1009.4</v>
      </c>
      <c r="E17" s="126">
        <v>1002.3</v>
      </c>
      <c r="F17" s="126">
        <v>996.5</v>
      </c>
      <c r="G17" s="126">
        <v>1083.5</v>
      </c>
      <c r="H17" s="126">
        <v>1012.2</v>
      </c>
      <c r="I17" s="126">
        <v>1104.8</v>
      </c>
      <c r="J17" s="126">
        <v>1256.8</v>
      </c>
      <c r="K17" s="126">
        <v>1450.9</v>
      </c>
      <c r="L17" s="126">
        <v>1600.1</v>
      </c>
      <c r="M17" s="127">
        <v>1623.7</v>
      </c>
    </row>
    <row r="19" spans="1:13" x14ac:dyDescent="0.35">
      <c r="A19" t="s">
        <v>83</v>
      </c>
    </row>
    <row r="21" spans="1:13" x14ac:dyDescent="0.35">
      <c r="A21" t="s">
        <v>151</v>
      </c>
    </row>
    <row r="22" spans="1:13" x14ac:dyDescent="0.35">
      <c r="A22" t="s">
        <v>152</v>
      </c>
    </row>
    <row r="23" spans="1:13" x14ac:dyDescent="0.35">
      <c r="A23" t="s">
        <v>153</v>
      </c>
    </row>
    <row r="24" spans="1:13" x14ac:dyDescent="0.35">
      <c r="A24" t="s">
        <v>154</v>
      </c>
    </row>
    <row r="25" spans="1:13" x14ac:dyDescent="0.35">
      <c r="A25" t="s">
        <v>155</v>
      </c>
    </row>
    <row r="26" spans="1:13" x14ac:dyDescent="0.35">
      <c r="A26" t="s">
        <v>156</v>
      </c>
    </row>
    <row r="27" spans="1:13" x14ac:dyDescent="0.35">
      <c r="A27" t="s">
        <v>157</v>
      </c>
    </row>
    <row r="28" spans="1:13" x14ac:dyDescent="0.35">
      <c r="A28" t="s">
        <v>158</v>
      </c>
    </row>
    <row r="29" spans="1:13" x14ac:dyDescent="0.35">
      <c r="A29" t="s">
        <v>159</v>
      </c>
    </row>
    <row r="30" spans="1:13" x14ac:dyDescent="0.35">
      <c r="A30" t="s">
        <v>164</v>
      </c>
    </row>
    <row r="32" spans="1:13" x14ac:dyDescent="0.35">
      <c r="A32" s="16" t="str">
        <f>HYPERLINK("#'Spis treści'!A1", "Powrót do spisu treści")</f>
        <v>Powrót do spisu treści</v>
      </c>
    </row>
  </sheetData>
  <pageMargins left="0.7" right="0.7" top="0.75" bottom="0.75" header="0.3" footer="0.3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M31"/>
  <sheetViews>
    <sheetView workbookViewId="0"/>
  </sheetViews>
  <sheetFormatPr defaultColWidth="10.90625" defaultRowHeight="14.5" x14ac:dyDescent="0.35"/>
  <cols>
    <col min="1" max="1" width="62.7265625" customWidth="1"/>
    <col min="2" max="13" width="7.7265625" customWidth="1"/>
  </cols>
  <sheetData>
    <row r="1" spans="1:13" x14ac:dyDescent="0.35">
      <c r="A1" t="s">
        <v>165</v>
      </c>
    </row>
    <row r="3" spans="1:13" x14ac:dyDescent="0.35">
      <c r="A3" s="9" t="s">
        <v>128</v>
      </c>
      <c r="B3" s="8" t="s">
        <v>129</v>
      </c>
      <c r="C3" s="8" t="s">
        <v>130</v>
      </c>
      <c r="D3" s="8" t="s">
        <v>131</v>
      </c>
      <c r="E3" s="8" t="s">
        <v>132</v>
      </c>
      <c r="F3" s="8" t="s">
        <v>133</v>
      </c>
      <c r="G3" s="8" t="s">
        <v>134</v>
      </c>
      <c r="H3" s="8" t="s">
        <v>135</v>
      </c>
      <c r="I3" s="8" t="s">
        <v>136</v>
      </c>
      <c r="J3" s="8" t="s">
        <v>137</v>
      </c>
      <c r="K3" s="8" t="s">
        <v>138</v>
      </c>
      <c r="L3" s="8" t="s">
        <v>139</v>
      </c>
      <c r="M3" s="10" t="s">
        <v>140</v>
      </c>
    </row>
    <row r="4" spans="1:13" x14ac:dyDescent="0.35">
      <c r="A4" s="2" t="s">
        <v>142</v>
      </c>
      <c r="B4" s="101">
        <v>5.3</v>
      </c>
      <c r="C4" s="101">
        <v>5.3</v>
      </c>
      <c r="D4" s="101">
        <v>5.5</v>
      </c>
      <c r="E4" s="101">
        <v>5.3</v>
      </c>
      <c r="F4" s="101">
        <v>5.7</v>
      </c>
      <c r="G4" s="101">
        <v>6.2</v>
      </c>
      <c r="H4" s="101">
        <v>5.2</v>
      </c>
      <c r="I4" s="101">
        <v>7.2</v>
      </c>
      <c r="J4" s="101">
        <v>10.3</v>
      </c>
      <c r="K4" s="101">
        <v>13.6</v>
      </c>
      <c r="L4" s="101">
        <v>16</v>
      </c>
      <c r="M4" s="102">
        <v>18</v>
      </c>
    </row>
    <row r="5" spans="1:13" x14ac:dyDescent="0.35">
      <c r="A5" s="2" t="s">
        <v>143</v>
      </c>
      <c r="B5" s="101">
        <v>3.4</v>
      </c>
      <c r="C5" s="101">
        <v>3.4</v>
      </c>
      <c r="D5" s="101">
        <v>3.4</v>
      </c>
      <c r="E5" s="101">
        <v>3.2</v>
      </c>
      <c r="F5" s="101">
        <v>3.3</v>
      </c>
      <c r="G5" s="101">
        <v>3.5</v>
      </c>
      <c r="H5" s="101">
        <v>3.1</v>
      </c>
      <c r="I5" s="101">
        <v>4.2</v>
      </c>
      <c r="J5" s="101">
        <v>6.3</v>
      </c>
      <c r="K5" s="101">
        <v>8.1999999999999993</v>
      </c>
      <c r="L5" s="101">
        <v>9.4</v>
      </c>
      <c r="M5" s="102">
        <v>10.7</v>
      </c>
    </row>
    <row r="6" spans="1:13" x14ac:dyDescent="0.35">
      <c r="A6" s="2" t="s">
        <v>144</v>
      </c>
      <c r="B6" s="101">
        <v>5.3</v>
      </c>
      <c r="C6" s="101">
        <v>6.8</v>
      </c>
      <c r="D6" s="101">
        <v>6.8</v>
      </c>
      <c r="E6" s="101">
        <v>6.7</v>
      </c>
      <c r="F6" s="101">
        <v>6.4</v>
      </c>
      <c r="G6" s="101">
        <v>6.8</v>
      </c>
      <c r="H6" s="101">
        <v>4.7</v>
      </c>
      <c r="I6" s="101">
        <v>5.3</v>
      </c>
      <c r="J6" s="101">
        <v>9</v>
      </c>
      <c r="K6" s="101">
        <v>10.199999999999999</v>
      </c>
      <c r="L6" s="101">
        <v>12.5</v>
      </c>
      <c r="M6" s="102">
        <v>28.5</v>
      </c>
    </row>
    <row r="7" spans="1:13" x14ac:dyDescent="0.35">
      <c r="A7" s="2" t="s">
        <v>145</v>
      </c>
      <c r="B7" s="101">
        <v>3.8</v>
      </c>
      <c r="C7" s="101">
        <v>4.2</v>
      </c>
      <c r="D7" s="101">
        <v>4.5999999999999996</v>
      </c>
      <c r="E7" s="101">
        <v>4.5999999999999996</v>
      </c>
      <c r="F7" s="101">
        <v>4.7</v>
      </c>
      <c r="G7" s="101">
        <v>5.0999999999999996</v>
      </c>
      <c r="H7" s="101">
        <v>3.3</v>
      </c>
      <c r="I7" s="101">
        <v>4</v>
      </c>
      <c r="J7" s="101">
        <v>6.6</v>
      </c>
      <c r="K7" s="101">
        <v>7.9</v>
      </c>
      <c r="L7" s="101">
        <v>10.6</v>
      </c>
      <c r="M7" s="102">
        <v>20.2</v>
      </c>
    </row>
    <row r="8" spans="1:13" x14ac:dyDescent="0.35">
      <c r="A8" s="128" t="s">
        <v>407</v>
      </c>
      <c r="B8" s="101">
        <v>46.8</v>
      </c>
      <c r="C8" s="101">
        <v>48.7</v>
      </c>
      <c r="D8" s="101">
        <v>53.4</v>
      </c>
      <c r="E8" s="101">
        <v>56.7</v>
      </c>
      <c r="F8" s="101">
        <v>59.6</v>
      </c>
      <c r="G8" s="101">
        <v>61.6</v>
      </c>
      <c r="H8" s="101">
        <v>51.7</v>
      </c>
      <c r="I8" s="101">
        <v>52</v>
      </c>
      <c r="J8" s="101">
        <v>77.099999999999994</v>
      </c>
      <c r="K8" s="101">
        <v>99.6</v>
      </c>
      <c r="L8" s="101">
        <v>99</v>
      </c>
      <c r="M8" s="102">
        <v>92</v>
      </c>
    </row>
    <row r="9" spans="1:13" x14ac:dyDescent="0.35">
      <c r="A9" s="128" t="s">
        <v>402</v>
      </c>
      <c r="B9" s="101">
        <v>21.2</v>
      </c>
      <c r="C9" s="101">
        <v>22.6</v>
      </c>
      <c r="D9" s="101">
        <v>24</v>
      </c>
      <c r="E9" s="101">
        <v>23.8</v>
      </c>
      <c r="F9" s="101">
        <v>24.2</v>
      </c>
      <c r="G9" s="101">
        <v>24.6</v>
      </c>
      <c r="H9" s="101">
        <v>18.100000000000001</v>
      </c>
      <c r="I9" s="101">
        <v>17.899999999999999</v>
      </c>
      <c r="J9" s="101">
        <v>26.7</v>
      </c>
      <c r="K9" s="101">
        <v>36.9</v>
      </c>
      <c r="L9" s="101">
        <v>41</v>
      </c>
      <c r="M9" s="102">
        <v>45.9</v>
      </c>
    </row>
    <row r="10" spans="1:13" x14ac:dyDescent="0.35">
      <c r="A10" s="128" t="s">
        <v>403</v>
      </c>
      <c r="B10" s="101">
        <v>2.5</v>
      </c>
      <c r="C10" s="101">
        <v>2.6</v>
      </c>
      <c r="D10" s="101">
        <v>2.9</v>
      </c>
      <c r="E10" s="101">
        <v>4</v>
      </c>
      <c r="F10" s="101">
        <v>4.0999999999999996</v>
      </c>
      <c r="G10" s="101">
        <v>4.5</v>
      </c>
      <c r="H10" s="101">
        <v>3.2</v>
      </c>
      <c r="I10" s="101">
        <v>4</v>
      </c>
      <c r="J10" s="101">
        <v>5.4</v>
      </c>
      <c r="K10" s="101">
        <v>6.7</v>
      </c>
      <c r="L10" s="101">
        <v>7.2</v>
      </c>
      <c r="M10" s="102">
        <v>8.6999999999999993</v>
      </c>
    </row>
    <row r="11" spans="1:13" x14ac:dyDescent="0.35">
      <c r="A11" s="128" t="s">
        <v>404</v>
      </c>
      <c r="B11" s="101">
        <v>5</v>
      </c>
      <c r="C11" s="101">
        <v>5.0999999999999996</v>
      </c>
      <c r="D11" s="101">
        <v>5.2</v>
      </c>
      <c r="E11" s="101">
        <v>5.3</v>
      </c>
      <c r="F11" s="101">
        <v>5.2</v>
      </c>
      <c r="G11" s="101">
        <v>5.0999999999999996</v>
      </c>
      <c r="H11" s="101">
        <v>4.3</v>
      </c>
      <c r="I11" s="101">
        <v>4.5</v>
      </c>
      <c r="J11" s="101">
        <v>5.4</v>
      </c>
      <c r="K11" s="101">
        <v>6.2</v>
      </c>
      <c r="L11" s="101">
        <v>5.9</v>
      </c>
      <c r="M11" s="102">
        <v>5.8</v>
      </c>
    </row>
    <row r="12" spans="1:13" x14ac:dyDescent="0.35">
      <c r="A12" s="128" t="s">
        <v>405</v>
      </c>
      <c r="B12" s="101">
        <v>2.1</v>
      </c>
      <c r="C12" s="101">
        <v>2.2999999999999998</v>
      </c>
      <c r="D12" s="101">
        <v>2.5</v>
      </c>
      <c r="E12" s="101">
        <v>3.6</v>
      </c>
      <c r="F12" s="101">
        <v>4.0999999999999996</v>
      </c>
      <c r="G12" s="101">
        <v>4</v>
      </c>
      <c r="H12" s="101">
        <v>3.3</v>
      </c>
      <c r="I12" s="101">
        <v>3.4</v>
      </c>
      <c r="J12" s="101">
        <v>3.9</v>
      </c>
      <c r="K12" s="101">
        <v>4.5999999999999996</v>
      </c>
      <c r="L12" s="101">
        <v>4.0999999999999996</v>
      </c>
      <c r="M12" s="102">
        <v>4</v>
      </c>
    </row>
    <row r="13" spans="1:13" x14ac:dyDescent="0.35">
      <c r="A13" s="128" t="s">
        <v>406</v>
      </c>
      <c r="B13" s="101">
        <v>16.100000000000001</v>
      </c>
      <c r="C13" s="101">
        <v>16.100000000000001</v>
      </c>
      <c r="D13" s="101">
        <v>18.8</v>
      </c>
      <c r="E13" s="101">
        <v>20</v>
      </c>
      <c r="F13" s="101">
        <v>22.1</v>
      </c>
      <c r="G13" s="101">
        <v>23.4</v>
      </c>
      <c r="H13" s="101">
        <v>22.8</v>
      </c>
      <c r="I13" s="101">
        <v>22.3</v>
      </c>
      <c r="J13" s="101">
        <v>35.799999999999997</v>
      </c>
      <c r="K13" s="101">
        <v>45.2</v>
      </c>
      <c r="L13" s="101">
        <v>40.799999999999997</v>
      </c>
      <c r="M13" s="102">
        <v>27.6</v>
      </c>
    </row>
    <row r="14" spans="1:13" x14ac:dyDescent="0.35">
      <c r="A14" s="2" t="s">
        <v>147</v>
      </c>
      <c r="B14" s="101">
        <v>1.9</v>
      </c>
      <c r="C14" s="101">
        <v>2.1</v>
      </c>
      <c r="D14" s="101">
        <v>2.2999999999999998</v>
      </c>
      <c r="E14" s="101">
        <v>2.2000000000000002</v>
      </c>
      <c r="F14" s="101">
        <v>4</v>
      </c>
      <c r="G14" s="101">
        <v>10.8</v>
      </c>
      <c r="H14" s="101">
        <v>16.3</v>
      </c>
      <c r="I14" s="101">
        <v>27.4</v>
      </c>
      <c r="J14" s="101">
        <v>40.700000000000003</v>
      </c>
      <c r="K14" s="101">
        <v>67.099999999999994</v>
      </c>
      <c r="L14" s="101">
        <v>89</v>
      </c>
      <c r="M14" s="102">
        <v>81.8</v>
      </c>
    </row>
    <row r="15" spans="1:13" x14ac:dyDescent="0.35">
      <c r="A15" s="2" t="s">
        <v>148</v>
      </c>
      <c r="B15" s="101">
        <v>76</v>
      </c>
      <c r="C15" s="101">
        <v>80.599999999999994</v>
      </c>
      <c r="D15" s="101">
        <v>83.9</v>
      </c>
      <c r="E15" s="101">
        <v>92.9</v>
      </c>
      <c r="F15" s="101">
        <v>104.1</v>
      </c>
      <c r="G15" s="101">
        <v>118.9</v>
      </c>
      <c r="H15" s="101">
        <v>128.80000000000001</v>
      </c>
      <c r="I15" s="101">
        <v>134.69999999999999</v>
      </c>
      <c r="J15" s="101">
        <v>176.2</v>
      </c>
      <c r="K15" s="101">
        <v>234.2</v>
      </c>
      <c r="L15" s="101">
        <v>235.8</v>
      </c>
      <c r="M15" s="102">
        <v>202.5</v>
      </c>
    </row>
    <row r="16" spans="1:13" x14ac:dyDescent="0.35">
      <c r="A16" s="125" t="s">
        <v>162</v>
      </c>
      <c r="B16" s="126">
        <v>138.6</v>
      </c>
      <c r="C16" s="126">
        <v>149</v>
      </c>
      <c r="D16" s="126">
        <v>158.9</v>
      </c>
      <c r="E16" s="126">
        <v>172</v>
      </c>
      <c r="F16" s="126">
        <v>189.6</v>
      </c>
      <c r="G16" s="126">
        <v>215.6</v>
      </c>
      <c r="H16" s="126">
        <v>215.5</v>
      </c>
      <c r="I16" s="126">
        <v>235.1</v>
      </c>
      <c r="J16" s="126">
        <v>323.8</v>
      </c>
      <c r="K16" s="126">
        <v>437.9</v>
      </c>
      <c r="L16" s="126">
        <v>468.8</v>
      </c>
      <c r="M16" s="127">
        <v>439.6</v>
      </c>
    </row>
    <row r="18" spans="1:1" x14ac:dyDescent="0.35">
      <c r="A18" t="s">
        <v>83</v>
      </c>
    </row>
    <row r="20" spans="1:1" x14ac:dyDescent="0.35">
      <c r="A20" t="s">
        <v>151</v>
      </c>
    </row>
    <row r="21" spans="1:1" x14ac:dyDescent="0.35">
      <c r="A21" t="s">
        <v>152</v>
      </c>
    </row>
    <row r="22" spans="1:1" x14ac:dyDescent="0.35">
      <c r="A22" t="s">
        <v>153</v>
      </c>
    </row>
    <row r="23" spans="1:1" x14ac:dyDescent="0.35">
      <c r="A23" t="s">
        <v>154</v>
      </c>
    </row>
    <row r="24" spans="1:1" x14ac:dyDescent="0.35">
      <c r="A24" t="s">
        <v>155</v>
      </c>
    </row>
    <row r="25" spans="1:1" x14ac:dyDescent="0.35">
      <c r="A25" t="s">
        <v>156</v>
      </c>
    </row>
    <row r="26" spans="1:1" x14ac:dyDescent="0.35">
      <c r="A26" t="s">
        <v>157</v>
      </c>
    </row>
    <row r="27" spans="1:1" x14ac:dyDescent="0.35">
      <c r="A27" t="s">
        <v>158</v>
      </c>
    </row>
    <row r="28" spans="1:1" x14ac:dyDescent="0.35">
      <c r="A28" t="s">
        <v>159</v>
      </c>
    </row>
    <row r="29" spans="1:1" x14ac:dyDescent="0.35">
      <c r="A29" t="s">
        <v>167</v>
      </c>
    </row>
    <row r="31" spans="1:1" x14ac:dyDescent="0.35">
      <c r="A31" s="16" t="str">
        <f>HYPERLINK("#'Spis treści'!A1", "Powrót do spisu treści")</f>
        <v>Powrót do spisu treści</v>
      </c>
    </row>
  </sheetData>
  <pageMargins left="0.7" right="0.7" top="0.75" bottom="0.75" header="0.3" footer="0.3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B24"/>
  <sheetViews>
    <sheetView workbookViewId="0">
      <selection activeCell="B11" sqref="B11"/>
    </sheetView>
  </sheetViews>
  <sheetFormatPr defaultColWidth="10.90625" defaultRowHeight="14.5" x14ac:dyDescent="0.35"/>
  <cols>
    <col min="1" max="1" width="6.7265625" customWidth="1"/>
    <col min="2" max="2" width="50.7265625" customWidth="1"/>
  </cols>
  <sheetData>
    <row r="1" spans="1:2" x14ac:dyDescent="0.35">
      <c r="A1" t="s">
        <v>168</v>
      </c>
    </row>
    <row r="3" spans="1:2" x14ac:dyDescent="0.35">
      <c r="A3" s="9" t="s">
        <v>4</v>
      </c>
      <c r="B3" s="10" t="s">
        <v>169</v>
      </c>
    </row>
    <row r="4" spans="1:2" x14ac:dyDescent="0.35">
      <c r="A4" s="2" t="s">
        <v>129</v>
      </c>
      <c r="B4" s="129">
        <v>1561</v>
      </c>
    </row>
    <row r="5" spans="1:2" x14ac:dyDescent="0.35">
      <c r="A5" s="2" t="s">
        <v>130</v>
      </c>
      <c r="B5" s="129">
        <v>1629.3</v>
      </c>
    </row>
    <row r="6" spans="1:2" x14ac:dyDescent="0.35">
      <c r="A6" s="2" t="s">
        <v>131</v>
      </c>
      <c r="B6" s="129">
        <v>1708.4</v>
      </c>
    </row>
    <row r="7" spans="1:2" x14ac:dyDescent="0.35">
      <c r="A7" s="2" t="s">
        <v>132</v>
      </c>
      <c r="B7" s="129">
        <v>1864.2</v>
      </c>
    </row>
    <row r="8" spans="1:2" x14ac:dyDescent="0.35">
      <c r="A8" s="2" t="s">
        <v>133</v>
      </c>
      <c r="B8" s="129">
        <v>2076.6</v>
      </c>
    </row>
    <row r="9" spans="1:2" x14ac:dyDescent="0.35">
      <c r="A9" s="2" t="s">
        <v>134</v>
      </c>
      <c r="B9" s="129">
        <v>2410.1</v>
      </c>
    </row>
    <row r="10" spans="1:2" x14ac:dyDescent="0.35">
      <c r="A10" s="2" t="s">
        <v>135</v>
      </c>
      <c r="B10" s="129">
        <v>2776.6</v>
      </c>
    </row>
    <row r="11" spans="1:2" x14ac:dyDescent="0.35">
      <c r="A11" s="2" t="s">
        <v>136</v>
      </c>
      <c r="B11" s="129">
        <v>2964.4</v>
      </c>
    </row>
    <row r="12" spans="1:2" x14ac:dyDescent="0.35">
      <c r="A12" s="2" t="s">
        <v>137</v>
      </c>
      <c r="B12" s="129">
        <v>3949.6</v>
      </c>
    </row>
    <row r="13" spans="1:2" x14ac:dyDescent="0.35">
      <c r="A13" s="2" t="s">
        <v>138</v>
      </c>
      <c r="B13" s="129">
        <v>5055.8</v>
      </c>
    </row>
    <row r="14" spans="1:2" x14ac:dyDescent="0.35">
      <c r="A14" s="2" t="s">
        <v>139</v>
      </c>
      <c r="B14" s="129">
        <v>5132</v>
      </c>
    </row>
    <row r="15" spans="1:2" x14ac:dyDescent="0.35">
      <c r="A15" s="12" t="s">
        <v>140</v>
      </c>
      <c r="B15" s="130">
        <v>4639.7</v>
      </c>
    </row>
    <row r="17" spans="1:1" x14ac:dyDescent="0.35">
      <c r="A17" t="s">
        <v>83</v>
      </c>
    </row>
    <row r="20" spans="1:1" x14ac:dyDescent="0.35">
      <c r="A20" t="s">
        <v>151</v>
      </c>
    </row>
    <row r="21" spans="1:1" x14ac:dyDescent="0.35">
      <c r="A21" t="s">
        <v>171</v>
      </c>
    </row>
    <row r="22" spans="1:1" x14ac:dyDescent="0.35">
      <c r="A22" t="s">
        <v>167</v>
      </c>
    </row>
    <row r="24" spans="1:1" x14ac:dyDescent="0.35">
      <c r="A24" s="16" t="str">
        <f>HYPERLINK("#'Spis treści'!A1", "Powrót do spisu treści")</f>
        <v>Powrót do spisu treści</v>
      </c>
    </row>
  </sheetData>
  <pageMargins left="0.7" right="0.7" top="0.75" bottom="0.75" header="0.3" footer="0.3"/>
  <pageSetup paperSize="9" orientation="portrait" horizontalDpi="300" verticalDpi="300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M21"/>
  <sheetViews>
    <sheetView workbookViewId="0"/>
  </sheetViews>
  <sheetFormatPr defaultColWidth="10.90625" defaultRowHeight="14.5" x14ac:dyDescent="0.35"/>
  <cols>
    <col min="1" max="1" width="62.7265625" customWidth="1"/>
    <col min="2" max="13" width="6.7265625" customWidth="1"/>
  </cols>
  <sheetData>
    <row r="1" spans="1:13" x14ac:dyDescent="0.35">
      <c r="A1" t="s">
        <v>172</v>
      </c>
    </row>
    <row r="3" spans="1:13" x14ac:dyDescent="0.35">
      <c r="A3" s="9" t="s">
        <v>128</v>
      </c>
      <c r="B3" s="8" t="s">
        <v>129</v>
      </c>
      <c r="C3" s="8" t="s">
        <v>130</v>
      </c>
      <c r="D3" s="8" t="s">
        <v>131</v>
      </c>
      <c r="E3" s="8" t="s">
        <v>132</v>
      </c>
      <c r="F3" s="8" t="s">
        <v>133</v>
      </c>
      <c r="G3" s="8" t="s">
        <v>134</v>
      </c>
      <c r="H3" s="8" t="s">
        <v>135</v>
      </c>
      <c r="I3" s="8" t="s">
        <v>136</v>
      </c>
      <c r="J3" s="8" t="s">
        <v>137</v>
      </c>
      <c r="K3" s="8" t="s">
        <v>138</v>
      </c>
      <c r="L3" s="8" t="s">
        <v>139</v>
      </c>
      <c r="M3" s="10" t="s">
        <v>140</v>
      </c>
    </row>
    <row r="4" spans="1:13" x14ac:dyDescent="0.35">
      <c r="A4" s="2" t="s">
        <v>141</v>
      </c>
      <c r="B4" s="101">
        <v>27.8</v>
      </c>
      <c r="C4" s="101">
        <v>27.7</v>
      </c>
      <c r="D4" s="101">
        <v>29.4</v>
      </c>
      <c r="E4" s="101">
        <v>31.5</v>
      </c>
      <c r="F4" s="101">
        <v>31.1</v>
      </c>
      <c r="G4" s="101">
        <v>32.5</v>
      </c>
      <c r="H4" s="101">
        <v>28.8</v>
      </c>
      <c r="I4" s="101">
        <v>28.7</v>
      </c>
      <c r="J4" s="101">
        <v>28.4</v>
      </c>
      <c r="K4" s="101">
        <v>30.3</v>
      </c>
      <c r="L4" s="101">
        <v>32.6</v>
      </c>
      <c r="M4" s="102">
        <v>32.6</v>
      </c>
    </row>
    <row r="5" spans="1:13" x14ac:dyDescent="0.35">
      <c r="A5" s="2" t="s">
        <v>142</v>
      </c>
      <c r="B5" s="101">
        <v>34.200000000000003</v>
      </c>
      <c r="C5" s="101">
        <v>35.1</v>
      </c>
      <c r="D5" s="101">
        <v>35.700000000000003</v>
      </c>
      <c r="E5" s="101">
        <v>34.299999999999997</v>
      </c>
      <c r="F5" s="101">
        <v>32.9</v>
      </c>
      <c r="G5" s="101">
        <v>32.6</v>
      </c>
      <c r="H5" s="101">
        <v>26.4</v>
      </c>
      <c r="I5" s="101">
        <v>26.3</v>
      </c>
      <c r="J5" s="101">
        <v>27.1</v>
      </c>
      <c r="K5" s="101">
        <v>29.4</v>
      </c>
      <c r="L5" s="101">
        <v>32.200000000000003</v>
      </c>
      <c r="M5" s="102">
        <v>34.799999999999997</v>
      </c>
    </row>
    <row r="6" spans="1:13" x14ac:dyDescent="0.35">
      <c r="A6" s="2" t="s">
        <v>143</v>
      </c>
      <c r="B6" s="101">
        <v>31.2</v>
      </c>
      <c r="C6" s="101">
        <v>32.1</v>
      </c>
      <c r="D6" s="101">
        <v>32.700000000000003</v>
      </c>
      <c r="E6" s="101">
        <v>31.3</v>
      </c>
      <c r="F6" s="101">
        <v>29.9</v>
      </c>
      <c r="G6" s="101">
        <v>29.5</v>
      </c>
      <c r="H6" s="101">
        <v>23.9</v>
      </c>
      <c r="I6" s="101">
        <v>23.7</v>
      </c>
      <c r="J6" s="101">
        <v>24.5</v>
      </c>
      <c r="K6" s="101">
        <v>26.7</v>
      </c>
      <c r="L6" s="101">
        <v>29</v>
      </c>
      <c r="M6" s="102">
        <v>31.3</v>
      </c>
    </row>
    <row r="7" spans="1:13" x14ac:dyDescent="0.35">
      <c r="A7" s="2" t="s">
        <v>144</v>
      </c>
      <c r="B7" s="101">
        <v>3.3</v>
      </c>
      <c r="C7" s="101">
        <v>3.6</v>
      </c>
      <c r="D7" s="101">
        <v>3.6</v>
      </c>
      <c r="E7" s="101">
        <v>3.4</v>
      </c>
      <c r="F7" s="101">
        <v>3.2</v>
      </c>
      <c r="G7" s="101">
        <v>3.1</v>
      </c>
      <c r="H7" s="101">
        <v>1.9</v>
      </c>
      <c r="I7" s="101">
        <v>2.1</v>
      </c>
      <c r="J7" s="101">
        <v>2.4</v>
      </c>
      <c r="K7" s="101">
        <v>2.4</v>
      </c>
      <c r="L7" s="101">
        <v>2.6</v>
      </c>
      <c r="M7" s="102">
        <v>3.9</v>
      </c>
    </row>
    <row r="8" spans="1:13" x14ac:dyDescent="0.35">
      <c r="A8" s="2" t="s">
        <v>145</v>
      </c>
      <c r="B8" s="101">
        <v>1.8</v>
      </c>
      <c r="C8" s="101">
        <v>2</v>
      </c>
      <c r="D8" s="101">
        <v>2.1</v>
      </c>
      <c r="E8" s="101">
        <v>2</v>
      </c>
      <c r="F8" s="101">
        <v>1.9</v>
      </c>
      <c r="G8" s="101">
        <v>1.9</v>
      </c>
      <c r="H8" s="101">
        <v>1.1000000000000001</v>
      </c>
      <c r="I8" s="101">
        <v>1.3</v>
      </c>
      <c r="J8" s="101">
        <v>1.5</v>
      </c>
      <c r="K8" s="101">
        <v>1.6</v>
      </c>
      <c r="L8" s="101">
        <v>1.7</v>
      </c>
      <c r="M8" s="102">
        <v>2.2000000000000002</v>
      </c>
    </row>
    <row r="9" spans="1:13" x14ac:dyDescent="0.35">
      <c r="A9" s="2" t="s">
        <v>146</v>
      </c>
      <c r="B9" s="101">
        <v>0</v>
      </c>
      <c r="C9" s="101">
        <v>0</v>
      </c>
      <c r="D9" s="101">
        <v>0</v>
      </c>
      <c r="E9" s="101">
        <v>0.1</v>
      </c>
      <c r="F9" s="101">
        <v>0.1</v>
      </c>
      <c r="G9" s="101">
        <v>0.1</v>
      </c>
      <c r="H9" s="101">
        <v>0.1</v>
      </c>
      <c r="I9" s="101">
        <v>0.1</v>
      </c>
      <c r="J9" s="101">
        <v>0.2</v>
      </c>
      <c r="K9" s="101">
        <v>0.1</v>
      </c>
      <c r="L9" s="101">
        <v>0</v>
      </c>
      <c r="M9" s="102">
        <v>0</v>
      </c>
    </row>
    <row r="10" spans="1:13" x14ac:dyDescent="0.35">
      <c r="A10" s="2" t="s">
        <v>147</v>
      </c>
      <c r="B10" s="101">
        <v>0.6</v>
      </c>
      <c r="C10" s="101">
        <v>0.7</v>
      </c>
      <c r="D10" s="101">
        <v>0.8</v>
      </c>
      <c r="E10" s="101">
        <v>0.8</v>
      </c>
      <c r="F10" s="101">
        <v>1.1000000000000001</v>
      </c>
      <c r="G10" s="101">
        <v>1.6</v>
      </c>
      <c r="H10" s="101">
        <v>1.8</v>
      </c>
      <c r="I10" s="101">
        <v>2.2000000000000002</v>
      </c>
      <c r="J10" s="101">
        <v>2.9</v>
      </c>
      <c r="K10" s="101">
        <v>3.6</v>
      </c>
      <c r="L10" s="101">
        <v>4.5999999999999996</v>
      </c>
      <c r="M10" s="102">
        <v>4.4000000000000004</v>
      </c>
    </row>
    <row r="11" spans="1:13" x14ac:dyDescent="0.35">
      <c r="A11" s="2" t="s">
        <v>148</v>
      </c>
      <c r="B11" s="101">
        <v>3.2</v>
      </c>
      <c r="C11" s="101">
        <v>3.1</v>
      </c>
      <c r="D11" s="101">
        <v>2.9</v>
      </c>
      <c r="E11" s="101">
        <v>3.1</v>
      </c>
      <c r="F11" s="101">
        <v>3.1</v>
      </c>
      <c r="G11" s="101">
        <v>3.1</v>
      </c>
      <c r="H11" s="101">
        <v>3.1</v>
      </c>
      <c r="I11" s="101">
        <v>3</v>
      </c>
      <c r="J11" s="101">
        <v>2.8</v>
      </c>
      <c r="K11" s="101">
        <v>2.6</v>
      </c>
      <c r="L11" s="101">
        <v>2.5</v>
      </c>
      <c r="M11" s="102">
        <v>2.2999999999999998</v>
      </c>
    </row>
    <row r="12" spans="1:13" x14ac:dyDescent="0.35">
      <c r="A12" s="125" t="s">
        <v>149</v>
      </c>
      <c r="B12" s="126">
        <v>58.9</v>
      </c>
      <c r="C12" s="126">
        <v>60</v>
      </c>
      <c r="D12" s="126">
        <v>61.2</v>
      </c>
      <c r="E12" s="126">
        <v>61.6</v>
      </c>
      <c r="F12" s="126">
        <v>60.3</v>
      </c>
      <c r="G12" s="126">
        <v>61.6</v>
      </c>
      <c r="H12" s="126">
        <v>53.5</v>
      </c>
      <c r="I12" s="126">
        <v>53.4</v>
      </c>
      <c r="J12" s="126">
        <v>54.1</v>
      </c>
      <c r="K12" s="126">
        <v>57.6</v>
      </c>
      <c r="L12" s="126">
        <v>62.3</v>
      </c>
      <c r="M12" s="127">
        <v>65.2</v>
      </c>
    </row>
    <row r="14" spans="1:13" x14ac:dyDescent="0.35">
      <c r="A14" t="s">
        <v>83</v>
      </c>
    </row>
    <row r="16" spans="1:13" x14ac:dyDescent="0.35">
      <c r="A16" t="s">
        <v>152</v>
      </c>
    </row>
    <row r="17" spans="1:1" x14ac:dyDescent="0.35">
      <c r="A17" t="s">
        <v>153</v>
      </c>
    </row>
    <row r="18" spans="1:1" x14ac:dyDescent="0.35">
      <c r="A18" t="s">
        <v>159</v>
      </c>
    </row>
    <row r="19" spans="1:1" x14ac:dyDescent="0.35">
      <c r="A19" t="s">
        <v>160</v>
      </c>
    </row>
    <row r="21" spans="1:1" x14ac:dyDescent="0.35">
      <c r="A21" s="16" t="str">
        <f>HYPERLINK("#'Spis treści'!A1", "Powrót do spisu treści")</f>
        <v>Powrót do spisu treści</v>
      </c>
    </row>
  </sheetData>
  <pageMargins left="0.7" right="0.7" top="0.75" bottom="0.75" header="0.3" footer="0.3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B21"/>
  <sheetViews>
    <sheetView workbookViewId="0"/>
  </sheetViews>
  <sheetFormatPr defaultColWidth="10.90625" defaultRowHeight="14.5" x14ac:dyDescent="0.35"/>
  <cols>
    <col min="1" max="1" width="6.7265625" customWidth="1"/>
    <col min="2" max="2" width="34.81640625" customWidth="1"/>
  </cols>
  <sheetData>
    <row r="1" spans="1:2" x14ac:dyDescent="0.35">
      <c r="A1" t="s">
        <v>174</v>
      </c>
    </row>
    <row r="3" spans="1:2" x14ac:dyDescent="0.35">
      <c r="A3" s="9" t="s">
        <v>4</v>
      </c>
      <c r="B3" s="10" t="s">
        <v>175</v>
      </c>
    </row>
    <row r="4" spans="1:2" x14ac:dyDescent="0.35">
      <c r="A4" s="2" t="s">
        <v>129</v>
      </c>
      <c r="B4" s="4">
        <v>5.83</v>
      </c>
    </row>
    <row r="5" spans="1:2" x14ac:dyDescent="0.35">
      <c r="A5" s="2" t="s">
        <v>130</v>
      </c>
      <c r="B5" s="4">
        <v>6.29</v>
      </c>
    </row>
    <row r="6" spans="1:2" x14ac:dyDescent="0.35">
      <c r="A6" s="2" t="s">
        <v>131</v>
      </c>
      <c r="B6" s="4">
        <v>6.22</v>
      </c>
    </row>
    <row r="7" spans="1:2" x14ac:dyDescent="0.35">
      <c r="A7" s="2" t="s">
        <v>132</v>
      </c>
      <c r="B7" s="4">
        <v>6.22</v>
      </c>
    </row>
    <row r="8" spans="1:2" x14ac:dyDescent="0.35">
      <c r="A8" s="2" t="s">
        <v>133</v>
      </c>
      <c r="B8" s="4">
        <v>6.36</v>
      </c>
    </row>
    <row r="9" spans="1:2" x14ac:dyDescent="0.35">
      <c r="A9" s="2" t="s">
        <v>134</v>
      </c>
      <c r="B9" s="4">
        <v>6.32</v>
      </c>
    </row>
    <row r="10" spans="1:2" x14ac:dyDescent="0.35">
      <c r="A10" s="2" t="s">
        <v>135</v>
      </c>
      <c r="B10" s="4">
        <v>7.03</v>
      </c>
    </row>
    <row r="11" spans="1:2" x14ac:dyDescent="0.35">
      <c r="A11" s="2" t="s">
        <v>136</v>
      </c>
      <c r="B11" s="4">
        <v>7.21</v>
      </c>
    </row>
    <row r="12" spans="1:2" x14ac:dyDescent="0.35">
      <c r="A12" s="2" t="s">
        <v>137</v>
      </c>
      <c r="B12" s="4">
        <v>6.82</v>
      </c>
    </row>
    <row r="13" spans="1:2" x14ac:dyDescent="0.35">
      <c r="A13" s="2" t="s">
        <v>138</v>
      </c>
      <c r="B13" s="4">
        <v>6.29</v>
      </c>
    </row>
    <row r="14" spans="1:2" x14ac:dyDescent="0.35">
      <c r="A14" s="2" t="s">
        <v>139</v>
      </c>
      <c r="B14" s="4">
        <v>5.72</v>
      </c>
    </row>
    <row r="15" spans="1:2" x14ac:dyDescent="0.35">
      <c r="A15" s="12" t="s">
        <v>140</v>
      </c>
      <c r="B15" s="5">
        <v>5.61</v>
      </c>
    </row>
    <row r="17" spans="1:1" x14ac:dyDescent="0.35">
      <c r="A17" t="s">
        <v>83</v>
      </c>
    </row>
    <row r="19" spans="1:1" x14ac:dyDescent="0.35">
      <c r="A19" t="s">
        <v>153</v>
      </c>
    </row>
    <row r="21" spans="1:1" x14ac:dyDescent="0.35">
      <c r="A21" s="16" t="str">
        <f>HYPERLINK("#'Spis treści'!A1", "Powrót do spisu treści")</f>
        <v>Powrót do spisu treści</v>
      </c>
    </row>
  </sheetData>
  <pageMargins left="0.7" right="0.7" top="0.75" bottom="0.75" header="0.3" footer="0.3"/>
  <pageSetup paperSize="9" orientation="portrait" horizontalDpi="300" verticalDpi="300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M22"/>
  <sheetViews>
    <sheetView workbookViewId="0"/>
  </sheetViews>
  <sheetFormatPr defaultColWidth="10.90625" defaultRowHeight="14.5" x14ac:dyDescent="0.35"/>
  <cols>
    <col min="1" max="1" width="62.7265625" customWidth="1"/>
    <col min="2" max="13" width="7.7265625" customWidth="1"/>
  </cols>
  <sheetData>
    <row r="1" spans="1:13" x14ac:dyDescent="0.35">
      <c r="A1" t="s">
        <v>177</v>
      </c>
    </row>
    <row r="3" spans="1:13" x14ac:dyDescent="0.35">
      <c r="A3" s="9" t="s">
        <v>128</v>
      </c>
      <c r="B3" s="8" t="s">
        <v>129</v>
      </c>
      <c r="C3" s="8" t="s">
        <v>130</v>
      </c>
      <c r="D3" s="8" t="s">
        <v>131</v>
      </c>
      <c r="E3" s="8" t="s">
        <v>132</v>
      </c>
      <c r="F3" s="8" t="s">
        <v>133</v>
      </c>
      <c r="G3" s="8" t="s">
        <v>134</v>
      </c>
      <c r="H3" s="8" t="s">
        <v>135</v>
      </c>
      <c r="I3" s="8" t="s">
        <v>136</v>
      </c>
      <c r="J3" s="8" t="s">
        <v>137</v>
      </c>
      <c r="K3" s="8" t="s">
        <v>138</v>
      </c>
      <c r="L3" s="8" t="s">
        <v>139</v>
      </c>
      <c r="M3" s="10" t="s">
        <v>140</v>
      </c>
    </row>
    <row r="4" spans="1:13" x14ac:dyDescent="0.35">
      <c r="A4" s="2" t="s">
        <v>141</v>
      </c>
      <c r="B4" s="101">
        <v>77.2</v>
      </c>
      <c r="C4" s="101">
        <v>72.2</v>
      </c>
      <c r="D4" s="101">
        <v>73.5</v>
      </c>
      <c r="E4" s="101">
        <v>78.2</v>
      </c>
      <c r="F4" s="101">
        <v>75.5</v>
      </c>
      <c r="G4" s="101">
        <v>78.2</v>
      </c>
      <c r="H4" s="101">
        <v>63.2</v>
      </c>
      <c r="I4" s="101">
        <v>59.8</v>
      </c>
      <c r="J4" s="101">
        <v>59.6</v>
      </c>
      <c r="K4" s="101">
        <v>63.7</v>
      </c>
      <c r="L4" s="101">
        <v>70.3</v>
      </c>
      <c r="M4" s="102">
        <v>69.400000000000006</v>
      </c>
    </row>
    <row r="5" spans="1:13" x14ac:dyDescent="0.35">
      <c r="A5" s="2" t="s">
        <v>142</v>
      </c>
      <c r="B5" s="101">
        <v>78.2</v>
      </c>
      <c r="C5" s="101">
        <v>78.2</v>
      </c>
      <c r="D5" s="101">
        <v>77.599999999999994</v>
      </c>
      <c r="E5" s="101">
        <v>70.400000000000006</v>
      </c>
      <c r="F5" s="101">
        <v>66.7</v>
      </c>
      <c r="G5" s="101">
        <v>65</v>
      </c>
      <c r="H5" s="101">
        <v>52.8</v>
      </c>
      <c r="I5" s="101">
        <v>56.1</v>
      </c>
      <c r="J5" s="101">
        <v>57.8</v>
      </c>
      <c r="K5" s="101">
        <v>62.8</v>
      </c>
      <c r="L5" s="101">
        <v>68.099999999999994</v>
      </c>
      <c r="M5" s="102">
        <v>71.400000000000006</v>
      </c>
    </row>
    <row r="6" spans="1:13" x14ac:dyDescent="0.35">
      <c r="A6" s="2" t="s">
        <v>143</v>
      </c>
      <c r="B6" s="101">
        <v>68.3</v>
      </c>
      <c r="C6" s="101">
        <v>68.2</v>
      </c>
      <c r="D6" s="101">
        <v>67.7</v>
      </c>
      <c r="E6" s="101">
        <v>60.9</v>
      </c>
      <c r="F6" s="101">
        <v>56.9</v>
      </c>
      <c r="G6" s="101">
        <v>55.1</v>
      </c>
      <c r="H6" s="101">
        <v>45.1</v>
      </c>
      <c r="I6" s="101">
        <v>46.9</v>
      </c>
      <c r="J6" s="101">
        <v>48.5</v>
      </c>
      <c r="K6" s="101">
        <v>52.4</v>
      </c>
      <c r="L6" s="101">
        <v>56</v>
      </c>
      <c r="M6" s="102">
        <v>58.2</v>
      </c>
    </row>
    <row r="7" spans="1:13" x14ac:dyDescent="0.35">
      <c r="A7" s="2" t="s">
        <v>144</v>
      </c>
      <c r="B7" s="101">
        <v>3.4</v>
      </c>
      <c r="C7" s="101">
        <v>3.8</v>
      </c>
      <c r="D7" s="101">
        <v>3.8</v>
      </c>
      <c r="E7" s="101">
        <v>3.6</v>
      </c>
      <c r="F7" s="101">
        <v>3.4</v>
      </c>
      <c r="G7" s="101">
        <v>3.2</v>
      </c>
      <c r="H7" s="101">
        <v>2</v>
      </c>
      <c r="I7" s="101">
        <v>2.2000000000000002</v>
      </c>
      <c r="J7" s="101">
        <v>2.5</v>
      </c>
      <c r="K7" s="101">
        <v>2.5</v>
      </c>
      <c r="L7" s="101">
        <v>2.7</v>
      </c>
      <c r="M7" s="102">
        <v>4.0999999999999996</v>
      </c>
    </row>
    <row r="8" spans="1:13" x14ac:dyDescent="0.35">
      <c r="A8" s="128" t="s">
        <v>408</v>
      </c>
      <c r="B8" s="101">
        <v>1.8</v>
      </c>
      <c r="C8" s="101">
        <v>2</v>
      </c>
      <c r="D8" s="101">
        <v>2.1</v>
      </c>
      <c r="E8" s="101">
        <v>2</v>
      </c>
      <c r="F8" s="101">
        <v>1.9</v>
      </c>
      <c r="G8" s="101">
        <v>1.9</v>
      </c>
      <c r="H8" s="101">
        <v>1.1000000000000001</v>
      </c>
      <c r="I8" s="101">
        <v>1.3</v>
      </c>
      <c r="J8" s="101">
        <v>1.6</v>
      </c>
      <c r="K8" s="101">
        <v>1.6</v>
      </c>
      <c r="L8" s="101">
        <v>1.7</v>
      </c>
      <c r="M8" s="102">
        <v>2.2000000000000002</v>
      </c>
    </row>
    <row r="9" spans="1:13" x14ac:dyDescent="0.35">
      <c r="A9" s="2" t="s">
        <v>146</v>
      </c>
      <c r="B9" s="101">
        <v>0</v>
      </c>
      <c r="C9" s="101">
        <v>0.1</v>
      </c>
      <c r="D9" s="101">
        <v>0.1</v>
      </c>
      <c r="E9" s="101">
        <v>0.1</v>
      </c>
      <c r="F9" s="101">
        <v>0.1</v>
      </c>
      <c r="G9" s="101">
        <v>0.1</v>
      </c>
      <c r="H9" s="101">
        <v>0.1</v>
      </c>
      <c r="I9" s="101">
        <v>0.2</v>
      </c>
      <c r="J9" s="101">
        <v>0.4</v>
      </c>
      <c r="K9" s="101">
        <v>0.3</v>
      </c>
      <c r="L9" s="101">
        <v>0.1</v>
      </c>
      <c r="M9" s="102">
        <v>0.1</v>
      </c>
    </row>
    <row r="10" spans="1:13" x14ac:dyDescent="0.35">
      <c r="A10" s="2" t="s">
        <v>147</v>
      </c>
      <c r="B10" s="101">
        <v>16.399999999999999</v>
      </c>
      <c r="C10" s="101">
        <v>18.100000000000001</v>
      </c>
      <c r="D10" s="101">
        <v>18.600000000000001</v>
      </c>
      <c r="E10" s="101">
        <v>19.600000000000001</v>
      </c>
      <c r="F10" s="101">
        <v>31.2</v>
      </c>
      <c r="G10" s="101">
        <v>75.900000000000006</v>
      </c>
      <c r="H10" s="101">
        <v>100.7</v>
      </c>
      <c r="I10" s="101">
        <v>142.9</v>
      </c>
      <c r="J10" s="101">
        <v>192.8</v>
      </c>
      <c r="K10" s="101">
        <v>255.2</v>
      </c>
      <c r="L10" s="101">
        <v>308.8</v>
      </c>
      <c r="M10" s="102">
        <v>299.89999999999998</v>
      </c>
    </row>
    <row r="11" spans="1:13" x14ac:dyDescent="0.35">
      <c r="A11" s="2" t="s">
        <v>178</v>
      </c>
      <c r="B11" s="101">
        <v>2.8</v>
      </c>
      <c r="C11" s="101">
        <v>5.4</v>
      </c>
      <c r="D11" s="101">
        <v>6</v>
      </c>
      <c r="E11" s="101">
        <v>2</v>
      </c>
      <c r="F11" s="101">
        <v>2.2999999999999998</v>
      </c>
      <c r="G11" s="101">
        <v>2.4</v>
      </c>
      <c r="H11" s="101">
        <v>2.6</v>
      </c>
      <c r="I11" s="101">
        <v>2.2999999999999998</v>
      </c>
      <c r="J11" s="101">
        <v>2.2000000000000002</v>
      </c>
      <c r="K11" s="101">
        <v>1.9</v>
      </c>
      <c r="L11" s="101">
        <v>1.3</v>
      </c>
      <c r="M11" s="102">
        <v>1.6</v>
      </c>
    </row>
    <row r="12" spans="1:13" x14ac:dyDescent="0.35">
      <c r="A12" s="2" t="s">
        <v>148</v>
      </c>
      <c r="B12" s="101">
        <v>83</v>
      </c>
      <c r="C12" s="101">
        <v>60.6</v>
      </c>
      <c r="D12" s="101">
        <v>60.2</v>
      </c>
      <c r="E12" s="101">
        <v>58</v>
      </c>
      <c r="F12" s="101">
        <v>54.1</v>
      </c>
      <c r="G12" s="101">
        <v>54</v>
      </c>
      <c r="H12" s="101">
        <v>56.5</v>
      </c>
      <c r="I12" s="101">
        <v>55.5</v>
      </c>
      <c r="J12" s="101">
        <v>54.7</v>
      </c>
      <c r="K12" s="101">
        <v>57.5</v>
      </c>
      <c r="L12" s="101">
        <v>58.5</v>
      </c>
      <c r="M12" s="102">
        <v>54.9</v>
      </c>
    </row>
    <row r="13" spans="1:13" x14ac:dyDescent="0.35">
      <c r="A13" s="125" t="s">
        <v>162</v>
      </c>
      <c r="B13" s="126">
        <v>262.5</v>
      </c>
      <c r="C13" s="126">
        <v>239.7</v>
      </c>
      <c r="D13" s="126">
        <v>241.1</v>
      </c>
      <c r="E13" s="126">
        <v>233.2</v>
      </c>
      <c r="F13" s="126">
        <v>234.3</v>
      </c>
      <c r="G13" s="126">
        <v>279.8</v>
      </c>
      <c r="H13" s="126">
        <v>278.89999999999998</v>
      </c>
      <c r="I13" s="126">
        <v>319.89999999999998</v>
      </c>
      <c r="J13" s="126">
        <v>370.9</v>
      </c>
      <c r="K13" s="126">
        <v>444.9</v>
      </c>
      <c r="L13" s="126">
        <v>511</v>
      </c>
      <c r="M13" s="127">
        <v>502.4</v>
      </c>
    </row>
    <row r="15" spans="1:13" x14ac:dyDescent="0.35">
      <c r="A15" t="s">
        <v>83</v>
      </c>
    </row>
    <row r="17" spans="1:1" x14ac:dyDescent="0.35">
      <c r="A17" t="s">
        <v>152</v>
      </c>
    </row>
    <row r="18" spans="1:1" x14ac:dyDescent="0.35">
      <c r="A18" t="s">
        <v>153</v>
      </c>
    </row>
    <row r="19" spans="1:1" x14ac:dyDescent="0.35">
      <c r="A19" t="s">
        <v>159</v>
      </c>
    </row>
    <row r="20" spans="1:1" x14ac:dyDescent="0.35">
      <c r="A20" t="s">
        <v>180</v>
      </c>
    </row>
    <row r="22" spans="1:1" x14ac:dyDescent="0.35">
      <c r="A22" s="16" t="str">
        <f>HYPERLINK("#'Spis treści'!A1", "Powrót do spisu treści")</f>
        <v>Powrót do spisu treści</v>
      </c>
    </row>
  </sheetData>
  <pageMargins left="0.7" right="0.7" top="0.75" bottom="0.75" header="0.3" footer="0.3"/>
  <pageSetup paperSize="9" orientation="portrait" horizontalDpi="300" verticalDpi="30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M28"/>
  <sheetViews>
    <sheetView workbookViewId="0">
      <selection activeCell="A8" sqref="A8:A13"/>
    </sheetView>
  </sheetViews>
  <sheetFormatPr defaultColWidth="10.90625" defaultRowHeight="14.5" x14ac:dyDescent="0.35"/>
  <cols>
    <col min="1" max="1" width="62.7265625" customWidth="1"/>
    <col min="2" max="13" width="7.7265625" customWidth="1"/>
  </cols>
  <sheetData>
    <row r="1" spans="1:13" x14ac:dyDescent="0.35">
      <c r="A1" t="s">
        <v>181</v>
      </c>
    </row>
    <row r="3" spans="1:13" x14ac:dyDescent="0.35">
      <c r="A3" s="9" t="s">
        <v>128</v>
      </c>
      <c r="B3" s="8" t="s">
        <v>129</v>
      </c>
      <c r="C3" s="8" t="s">
        <v>130</v>
      </c>
      <c r="D3" s="8" t="s">
        <v>131</v>
      </c>
      <c r="E3" s="8" t="s">
        <v>132</v>
      </c>
      <c r="F3" s="8" t="s">
        <v>133</v>
      </c>
      <c r="G3" s="8" t="s">
        <v>134</v>
      </c>
      <c r="H3" s="8" t="s">
        <v>135</v>
      </c>
      <c r="I3" s="8" t="s">
        <v>136</v>
      </c>
      <c r="J3" s="8" t="s">
        <v>137</v>
      </c>
      <c r="K3" s="8" t="s">
        <v>138</v>
      </c>
      <c r="L3" s="8" t="s">
        <v>139</v>
      </c>
      <c r="M3" s="10" t="s">
        <v>140</v>
      </c>
    </row>
    <row r="4" spans="1:13" x14ac:dyDescent="0.35">
      <c r="A4" s="2" t="s">
        <v>141</v>
      </c>
      <c r="B4" s="101">
        <v>137.6</v>
      </c>
      <c r="C4" s="101">
        <v>142.69999999999999</v>
      </c>
      <c r="D4" s="101">
        <v>147.69999999999999</v>
      </c>
      <c r="E4" s="101">
        <v>150.1</v>
      </c>
      <c r="F4" s="101">
        <v>149.1</v>
      </c>
      <c r="G4" s="101">
        <v>152.6</v>
      </c>
      <c r="H4" s="101">
        <v>149.4</v>
      </c>
      <c r="I4" s="101">
        <v>140</v>
      </c>
      <c r="J4" s="101">
        <v>133.80000000000001</v>
      </c>
      <c r="K4" s="101">
        <v>133.5</v>
      </c>
      <c r="L4" s="101">
        <v>137.30000000000001</v>
      </c>
      <c r="M4" s="102">
        <v>131.5</v>
      </c>
    </row>
    <row r="5" spans="1:13" x14ac:dyDescent="0.35">
      <c r="A5" s="2" t="s">
        <v>142</v>
      </c>
      <c r="B5" s="101">
        <v>12</v>
      </c>
      <c r="C5" s="101">
        <v>12.4</v>
      </c>
      <c r="D5" s="101">
        <v>12.9</v>
      </c>
      <c r="E5" s="101">
        <v>12.8</v>
      </c>
      <c r="F5" s="101">
        <v>12.9</v>
      </c>
      <c r="G5" s="101">
        <v>13.6</v>
      </c>
      <c r="H5" s="101">
        <v>11.8</v>
      </c>
      <c r="I5" s="101">
        <v>13.4</v>
      </c>
      <c r="J5" s="101">
        <v>14.2</v>
      </c>
      <c r="K5" s="101">
        <v>16.3</v>
      </c>
      <c r="L5" s="101">
        <v>18.399999999999999</v>
      </c>
      <c r="M5" s="102">
        <v>20.8</v>
      </c>
    </row>
    <row r="6" spans="1:13" x14ac:dyDescent="0.35">
      <c r="A6" s="2" t="s">
        <v>143</v>
      </c>
      <c r="B6" s="101">
        <v>9.8000000000000007</v>
      </c>
      <c r="C6" s="101">
        <v>9.9</v>
      </c>
      <c r="D6" s="101">
        <v>9.8000000000000007</v>
      </c>
      <c r="E6" s="101">
        <v>9.6999999999999993</v>
      </c>
      <c r="F6" s="101">
        <v>9.8000000000000007</v>
      </c>
      <c r="G6" s="101">
        <v>9.8000000000000007</v>
      </c>
      <c r="H6" s="101">
        <v>8.6</v>
      </c>
      <c r="I6" s="101">
        <v>9.8000000000000007</v>
      </c>
      <c r="J6" s="101">
        <v>10.5</v>
      </c>
      <c r="K6" s="101">
        <v>12</v>
      </c>
      <c r="L6" s="101">
        <v>13.5</v>
      </c>
      <c r="M6" s="102">
        <v>15.4</v>
      </c>
    </row>
    <row r="7" spans="1:13" x14ac:dyDescent="0.35">
      <c r="A7" s="2" t="s">
        <v>144</v>
      </c>
      <c r="B7" s="101">
        <v>1</v>
      </c>
      <c r="C7" s="101">
        <v>1.2</v>
      </c>
      <c r="D7" s="101">
        <v>1.3</v>
      </c>
      <c r="E7" s="101">
        <v>1.2</v>
      </c>
      <c r="F7" s="101">
        <v>1.3</v>
      </c>
      <c r="G7" s="101">
        <v>1.3</v>
      </c>
      <c r="H7" s="101">
        <v>1</v>
      </c>
      <c r="I7" s="101">
        <v>0.9</v>
      </c>
      <c r="J7" s="101">
        <v>1</v>
      </c>
      <c r="K7" s="101">
        <v>1.2</v>
      </c>
      <c r="L7" s="101">
        <v>1.2</v>
      </c>
      <c r="M7" s="102">
        <v>1.2</v>
      </c>
    </row>
    <row r="8" spans="1:13" x14ac:dyDescent="0.35">
      <c r="A8" s="128" t="s">
        <v>407</v>
      </c>
      <c r="B8" s="101">
        <v>38.5</v>
      </c>
      <c r="C8" s="101">
        <v>39.9</v>
      </c>
      <c r="D8" s="101">
        <v>40.5</v>
      </c>
      <c r="E8" s="101">
        <v>40.1</v>
      </c>
      <c r="F8" s="101">
        <v>39.799999999999997</v>
      </c>
      <c r="G8" s="101">
        <v>38.9</v>
      </c>
      <c r="H8" s="101">
        <v>32.5</v>
      </c>
      <c r="I8" s="101">
        <v>32.6</v>
      </c>
      <c r="J8" s="101">
        <v>32.799999999999997</v>
      </c>
      <c r="K8" s="101">
        <v>34.299999999999997</v>
      </c>
      <c r="L8" s="101">
        <v>35.799999999999997</v>
      </c>
      <c r="M8" s="102">
        <v>36.200000000000003</v>
      </c>
    </row>
    <row r="9" spans="1:13" x14ac:dyDescent="0.35">
      <c r="A9" s="128" t="s">
        <v>402</v>
      </c>
      <c r="B9" s="101">
        <v>3.4</v>
      </c>
      <c r="C9" s="101">
        <v>3.5</v>
      </c>
      <c r="D9" s="101">
        <v>3.5</v>
      </c>
      <c r="E9" s="101">
        <v>3.5</v>
      </c>
      <c r="F9" s="101">
        <v>3.4</v>
      </c>
      <c r="G9" s="101">
        <v>3.2</v>
      </c>
      <c r="H9" s="101">
        <v>2.2000000000000002</v>
      </c>
      <c r="I9" s="101">
        <v>2.2999999999999998</v>
      </c>
      <c r="J9" s="101">
        <v>2.4</v>
      </c>
      <c r="K9" s="101">
        <v>2.7</v>
      </c>
      <c r="L9" s="101">
        <v>2.9</v>
      </c>
      <c r="M9" s="102">
        <v>2.9</v>
      </c>
    </row>
    <row r="10" spans="1:13" x14ac:dyDescent="0.35">
      <c r="A10" s="128" t="s">
        <v>403</v>
      </c>
      <c r="B10" s="101">
        <v>0.4</v>
      </c>
      <c r="C10" s="101">
        <v>0.5</v>
      </c>
      <c r="D10" s="101">
        <v>0.5</v>
      </c>
      <c r="E10" s="101">
        <v>0.6</v>
      </c>
      <c r="F10" s="101">
        <v>0.6</v>
      </c>
      <c r="G10" s="101">
        <v>0.6</v>
      </c>
      <c r="H10" s="101">
        <v>0.5</v>
      </c>
      <c r="I10" s="101">
        <v>0.6</v>
      </c>
      <c r="J10" s="101">
        <v>0.6</v>
      </c>
      <c r="K10" s="101">
        <v>0.6</v>
      </c>
      <c r="L10" s="101">
        <v>0.6</v>
      </c>
      <c r="M10" s="102">
        <v>0.6</v>
      </c>
    </row>
    <row r="11" spans="1:13" x14ac:dyDescent="0.35">
      <c r="A11" s="128" t="s">
        <v>404</v>
      </c>
      <c r="B11" s="101">
        <v>32.6</v>
      </c>
      <c r="C11" s="101">
        <v>33.6</v>
      </c>
      <c r="D11" s="101">
        <v>33.700000000000003</v>
      </c>
      <c r="E11" s="101">
        <v>32.9</v>
      </c>
      <c r="F11" s="101">
        <v>32.1</v>
      </c>
      <c r="G11" s="101">
        <v>31.3</v>
      </c>
      <c r="H11" s="101">
        <v>26.1</v>
      </c>
      <c r="I11" s="101">
        <v>26.2</v>
      </c>
      <c r="J11" s="101">
        <v>26.1</v>
      </c>
      <c r="K11" s="101">
        <v>27</v>
      </c>
      <c r="L11" s="101">
        <v>27.7</v>
      </c>
      <c r="M11" s="102">
        <v>27.7</v>
      </c>
    </row>
    <row r="12" spans="1:13" x14ac:dyDescent="0.35">
      <c r="A12" s="128" t="s">
        <v>405</v>
      </c>
      <c r="B12" s="101">
        <v>2.9</v>
      </c>
      <c r="C12" s="101">
        <v>3.3</v>
      </c>
      <c r="D12" s="101">
        <v>3.5</v>
      </c>
      <c r="E12" s="101">
        <v>3.7</v>
      </c>
      <c r="F12" s="101">
        <v>4.3</v>
      </c>
      <c r="G12" s="101">
        <v>4.3</v>
      </c>
      <c r="H12" s="101">
        <v>3.8</v>
      </c>
      <c r="I12" s="101">
        <v>3.9</v>
      </c>
      <c r="J12" s="101">
        <v>3.9</v>
      </c>
      <c r="K12" s="101">
        <v>4.5999999999999996</v>
      </c>
      <c r="L12" s="101">
        <v>5.7</v>
      </c>
      <c r="M12" s="102">
        <v>6.1</v>
      </c>
    </row>
    <row r="13" spans="1:13" x14ac:dyDescent="0.35">
      <c r="A13" s="128" t="s">
        <v>406</v>
      </c>
      <c r="B13" s="101">
        <v>0.7</v>
      </c>
      <c r="C13" s="101">
        <v>0.8</v>
      </c>
      <c r="D13" s="101">
        <v>0.9</v>
      </c>
      <c r="E13" s="101">
        <v>0.9</v>
      </c>
      <c r="F13" s="101">
        <v>1</v>
      </c>
      <c r="G13" s="101">
        <v>0.9</v>
      </c>
      <c r="H13" s="101">
        <v>0.9</v>
      </c>
      <c r="I13" s="101">
        <v>0.9</v>
      </c>
      <c r="J13" s="101">
        <v>0.9</v>
      </c>
      <c r="K13" s="101">
        <v>0.9</v>
      </c>
      <c r="L13" s="101">
        <v>0.7</v>
      </c>
      <c r="M13" s="102">
        <v>0.6</v>
      </c>
    </row>
    <row r="14" spans="1:13" x14ac:dyDescent="0.35">
      <c r="A14" s="2" t="s">
        <v>147</v>
      </c>
      <c r="B14" s="101">
        <v>0.5</v>
      </c>
      <c r="C14" s="101">
        <v>0.6</v>
      </c>
      <c r="D14" s="101">
        <v>0.6</v>
      </c>
      <c r="E14" s="101">
        <v>0.6</v>
      </c>
      <c r="F14" s="101">
        <v>1</v>
      </c>
      <c r="G14" s="101">
        <v>1.8</v>
      </c>
      <c r="H14" s="101">
        <v>2.2999999999999998</v>
      </c>
      <c r="I14" s="101">
        <v>3.4</v>
      </c>
      <c r="J14" s="101">
        <v>4.5999999999999996</v>
      </c>
      <c r="K14" s="101">
        <v>5.9</v>
      </c>
      <c r="L14" s="101">
        <v>7.1</v>
      </c>
      <c r="M14" s="102">
        <v>7.2</v>
      </c>
    </row>
    <row r="15" spans="1:13" x14ac:dyDescent="0.35">
      <c r="A15" s="2" t="s">
        <v>148</v>
      </c>
      <c r="B15" s="101">
        <v>7.9</v>
      </c>
      <c r="C15" s="101">
        <v>7.8</v>
      </c>
      <c r="D15" s="101">
        <v>7.6</v>
      </c>
      <c r="E15" s="101">
        <v>8.1999999999999993</v>
      </c>
      <c r="F15" s="101">
        <v>8.1999999999999993</v>
      </c>
      <c r="G15" s="101">
        <v>8.1999999999999993</v>
      </c>
      <c r="H15" s="101">
        <v>8.1</v>
      </c>
      <c r="I15" s="101">
        <v>8.1999999999999993</v>
      </c>
      <c r="J15" s="101">
        <v>8</v>
      </c>
      <c r="K15" s="101">
        <v>7.6</v>
      </c>
      <c r="L15" s="101">
        <v>7.1</v>
      </c>
      <c r="M15" s="102">
        <v>6.5</v>
      </c>
    </row>
    <row r="16" spans="1:13" x14ac:dyDescent="0.35">
      <c r="A16" s="125" t="s">
        <v>149</v>
      </c>
      <c r="B16" s="126">
        <v>178.5</v>
      </c>
      <c r="C16" s="126">
        <v>185.4</v>
      </c>
      <c r="D16" s="126">
        <v>190.1</v>
      </c>
      <c r="E16" s="126">
        <v>192.5</v>
      </c>
      <c r="F16" s="126">
        <v>192</v>
      </c>
      <c r="G16" s="126">
        <v>195.4</v>
      </c>
      <c r="H16" s="126">
        <v>188.2</v>
      </c>
      <c r="I16" s="126">
        <v>179.7</v>
      </c>
      <c r="J16" s="126">
        <v>174.5</v>
      </c>
      <c r="K16" s="126">
        <v>175.8</v>
      </c>
      <c r="L16" s="126">
        <v>181.4</v>
      </c>
      <c r="M16" s="127">
        <v>177.9</v>
      </c>
    </row>
    <row r="18" spans="1:1" x14ac:dyDescent="0.35">
      <c r="A18" t="s">
        <v>83</v>
      </c>
    </row>
    <row r="20" spans="1:1" x14ac:dyDescent="0.35">
      <c r="A20" t="s">
        <v>152</v>
      </c>
    </row>
    <row r="21" spans="1:1" x14ac:dyDescent="0.35">
      <c r="A21" t="s">
        <v>154</v>
      </c>
    </row>
    <row r="22" spans="1:1" x14ac:dyDescent="0.35">
      <c r="A22" t="s">
        <v>155</v>
      </c>
    </row>
    <row r="23" spans="1:1" x14ac:dyDescent="0.35">
      <c r="A23" t="s">
        <v>156</v>
      </c>
    </row>
    <row r="24" spans="1:1" x14ac:dyDescent="0.35">
      <c r="A24" t="s">
        <v>157</v>
      </c>
    </row>
    <row r="25" spans="1:1" x14ac:dyDescent="0.35">
      <c r="A25" t="s">
        <v>158</v>
      </c>
    </row>
    <row r="26" spans="1:1" x14ac:dyDescent="0.35">
      <c r="A26" t="s">
        <v>160</v>
      </c>
    </row>
    <row r="28" spans="1:1" x14ac:dyDescent="0.35">
      <c r="A28" s="16" t="str">
        <f>HYPERLINK("#'Spis treści'!A1", "Powrót do spisu treści")</f>
        <v>Powrót do spisu treści</v>
      </c>
    </row>
  </sheetData>
  <pageMargins left="0.7" right="0.7" top="0.75" bottom="0.75" header="0.3" footer="0.3"/>
  <pageSetup paperSize="9" orientation="portrait" horizontalDpi="300" verticalDpi="30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M29"/>
  <sheetViews>
    <sheetView workbookViewId="0"/>
  </sheetViews>
  <sheetFormatPr defaultColWidth="10.90625" defaultRowHeight="14.5" x14ac:dyDescent="0.35"/>
  <cols>
    <col min="1" max="1" width="62.7265625" customWidth="1"/>
    <col min="2" max="10" width="7.7265625" customWidth="1"/>
    <col min="11" max="13" width="8.7265625" customWidth="1"/>
  </cols>
  <sheetData>
    <row r="1" spans="1:13" x14ac:dyDescent="0.35">
      <c r="A1" t="s">
        <v>183</v>
      </c>
    </row>
    <row r="3" spans="1:13" x14ac:dyDescent="0.35">
      <c r="A3" s="9" t="s">
        <v>128</v>
      </c>
      <c r="B3" s="8" t="s">
        <v>129</v>
      </c>
      <c r="C3" s="8" t="s">
        <v>130</v>
      </c>
      <c r="D3" s="8" t="s">
        <v>131</v>
      </c>
      <c r="E3" s="8" t="s">
        <v>132</v>
      </c>
      <c r="F3" s="8" t="s">
        <v>133</v>
      </c>
      <c r="G3" s="8" t="s">
        <v>134</v>
      </c>
      <c r="H3" s="8" t="s">
        <v>135</v>
      </c>
      <c r="I3" s="8" t="s">
        <v>136</v>
      </c>
      <c r="J3" s="8" t="s">
        <v>137</v>
      </c>
      <c r="K3" s="8" t="s">
        <v>138</v>
      </c>
      <c r="L3" s="8" t="s">
        <v>139</v>
      </c>
      <c r="M3" s="10" t="s">
        <v>140</v>
      </c>
    </row>
    <row r="4" spans="1:13" x14ac:dyDescent="0.35">
      <c r="A4" s="2" t="s">
        <v>141</v>
      </c>
      <c r="B4" s="101">
        <v>393</v>
      </c>
      <c r="C4" s="101">
        <v>393.5</v>
      </c>
      <c r="D4" s="101">
        <v>402.9</v>
      </c>
      <c r="E4" s="101">
        <v>401.9</v>
      </c>
      <c r="F4" s="101">
        <v>391.1</v>
      </c>
      <c r="G4" s="101">
        <v>401.7</v>
      </c>
      <c r="H4" s="101">
        <v>308.8</v>
      </c>
      <c r="I4" s="101">
        <v>257.7</v>
      </c>
      <c r="J4" s="101">
        <v>243.7</v>
      </c>
      <c r="K4" s="101">
        <v>246.7</v>
      </c>
      <c r="L4" s="101">
        <v>258.89999999999998</v>
      </c>
      <c r="M4" s="102">
        <v>243.3</v>
      </c>
    </row>
    <row r="5" spans="1:13" x14ac:dyDescent="0.35">
      <c r="A5" s="2" t="s">
        <v>142</v>
      </c>
      <c r="B5" s="101">
        <v>25.1</v>
      </c>
      <c r="C5" s="101">
        <v>25.5</v>
      </c>
      <c r="D5" s="101">
        <v>26.2</v>
      </c>
      <c r="E5" s="101">
        <v>25.4</v>
      </c>
      <c r="F5" s="101">
        <v>24.7</v>
      </c>
      <c r="G5" s="101">
        <v>25.8</v>
      </c>
      <c r="H5" s="101">
        <v>22.7</v>
      </c>
      <c r="I5" s="101">
        <v>26.5</v>
      </c>
      <c r="J5" s="101">
        <v>28.6</v>
      </c>
      <c r="K5" s="101">
        <v>32.9</v>
      </c>
      <c r="L5" s="101">
        <v>37.799999999999997</v>
      </c>
      <c r="M5" s="102">
        <v>41.1</v>
      </c>
    </row>
    <row r="6" spans="1:13" x14ac:dyDescent="0.35">
      <c r="A6" s="2" t="s">
        <v>143</v>
      </c>
      <c r="B6" s="101">
        <v>19.600000000000001</v>
      </c>
      <c r="C6" s="101">
        <v>19.399999999999999</v>
      </c>
      <c r="D6" s="101">
        <v>18.899999999999999</v>
      </c>
      <c r="E6" s="101">
        <v>18.100000000000001</v>
      </c>
      <c r="F6" s="101">
        <v>17.7</v>
      </c>
      <c r="G6" s="101">
        <v>17.5</v>
      </c>
      <c r="H6" s="101">
        <v>15.6</v>
      </c>
      <c r="I6" s="101">
        <v>17.7</v>
      </c>
      <c r="J6" s="101">
        <v>18.7</v>
      </c>
      <c r="K6" s="101">
        <v>21.6</v>
      </c>
      <c r="L6" s="101">
        <v>24</v>
      </c>
      <c r="M6" s="102">
        <v>26.9</v>
      </c>
    </row>
    <row r="7" spans="1:13" x14ac:dyDescent="0.35">
      <c r="A7" s="2" t="s">
        <v>144</v>
      </c>
      <c r="B7" s="101">
        <v>1</v>
      </c>
      <c r="C7" s="101">
        <v>1.2</v>
      </c>
      <c r="D7" s="101">
        <v>1.3</v>
      </c>
      <c r="E7" s="101">
        <v>1.2</v>
      </c>
      <c r="F7" s="101">
        <v>1.3</v>
      </c>
      <c r="G7" s="101">
        <v>1.4</v>
      </c>
      <c r="H7" s="101">
        <v>1.1000000000000001</v>
      </c>
      <c r="I7" s="101">
        <v>1</v>
      </c>
      <c r="J7" s="101">
        <v>1.1000000000000001</v>
      </c>
      <c r="K7" s="101">
        <v>1.3</v>
      </c>
      <c r="L7" s="101">
        <v>1.3</v>
      </c>
      <c r="M7" s="102">
        <v>1.3</v>
      </c>
    </row>
    <row r="8" spans="1:13" x14ac:dyDescent="0.35">
      <c r="A8" s="128" t="s">
        <v>407</v>
      </c>
      <c r="B8" s="101">
        <v>132.1</v>
      </c>
      <c r="C8" s="101">
        <v>135.4</v>
      </c>
      <c r="D8" s="101">
        <v>139.9</v>
      </c>
      <c r="E8" s="101">
        <v>136.69999999999999</v>
      </c>
      <c r="F8" s="101">
        <v>133.80000000000001</v>
      </c>
      <c r="G8" s="101">
        <v>134.6</v>
      </c>
      <c r="H8" s="101">
        <v>119.1</v>
      </c>
      <c r="I8" s="101">
        <v>125.2</v>
      </c>
      <c r="J8" s="101">
        <v>130.19999999999999</v>
      </c>
      <c r="K8" s="101">
        <v>138.69999999999999</v>
      </c>
      <c r="L8" s="101">
        <v>141.80000000000001</v>
      </c>
      <c r="M8" s="102">
        <v>146.5</v>
      </c>
    </row>
    <row r="9" spans="1:13" x14ac:dyDescent="0.35">
      <c r="A9" s="128" t="s">
        <v>402</v>
      </c>
      <c r="B9" s="101">
        <v>3.8</v>
      </c>
      <c r="C9" s="101">
        <v>3.9</v>
      </c>
      <c r="D9" s="101">
        <v>4.0999999999999996</v>
      </c>
      <c r="E9" s="101">
        <v>4</v>
      </c>
      <c r="F9" s="101">
        <v>3.9</v>
      </c>
      <c r="G9" s="101">
        <v>3.6</v>
      </c>
      <c r="H9" s="101">
        <v>2.5</v>
      </c>
      <c r="I9" s="101">
        <v>2.6</v>
      </c>
      <c r="J9" s="101">
        <v>2.7</v>
      </c>
      <c r="K9" s="101">
        <v>3.1</v>
      </c>
      <c r="L9" s="101">
        <v>3.3</v>
      </c>
      <c r="M9" s="102">
        <v>3.3</v>
      </c>
    </row>
    <row r="10" spans="1:13" x14ac:dyDescent="0.35">
      <c r="A10" s="128" t="s">
        <v>403</v>
      </c>
      <c r="B10" s="101">
        <v>6.4</v>
      </c>
      <c r="C10" s="101">
        <v>6.6</v>
      </c>
      <c r="D10" s="101">
        <v>9.8000000000000007</v>
      </c>
      <c r="E10" s="101">
        <v>10.6</v>
      </c>
      <c r="F10" s="101">
        <v>10.199999999999999</v>
      </c>
      <c r="G10" s="101">
        <v>10.9</v>
      </c>
      <c r="H10" s="101">
        <v>9.8000000000000007</v>
      </c>
      <c r="I10" s="101">
        <v>13.7</v>
      </c>
      <c r="J10" s="101">
        <v>18.899999999999999</v>
      </c>
      <c r="K10" s="101">
        <v>19.8</v>
      </c>
      <c r="L10" s="101">
        <v>17.2</v>
      </c>
      <c r="M10" s="102">
        <v>21.2</v>
      </c>
    </row>
    <row r="11" spans="1:13" x14ac:dyDescent="0.35">
      <c r="A11" s="128" t="s">
        <v>404</v>
      </c>
      <c r="B11" s="101">
        <v>102</v>
      </c>
      <c r="C11" s="101">
        <v>102.4</v>
      </c>
      <c r="D11" s="101">
        <v>102.2</v>
      </c>
      <c r="E11" s="101">
        <v>95.4</v>
      </c>
      <c r="F11" s="101">
        <v>89.5</v>
      </c>
      <c r="G11" s="101">
        <v>89.2</v>
      </c>
      <c r="H11" s="101">
        <v>78.3</v>
      </c>
      <c r="I11" s="101">
        <v>80.2</v>
      </c>
      <c r="J11" s="101">
        <v>79.599999999999994</v>
      </c>
      <c r="K11" s="101">
        <v>81.400000000000006</v>
      </c>
      <c r="L11" s="101">
        <v>82.4</v>
      </c>
      <c r="M11" s="102">
        <v>80.5</v>
      </c>
    </row>
    <row r="12" spans="1:13" x14ac:dyDescent="0.35">
      <c r="A12" s="128" t="s">
        <v>405</v>
      </c>
      <c r="B12" s="101">
        <v>18.3</v>
      </c>
      <c r="C12" s="101">
        <v>20.8</v>
      </c>
      <c r="D12" s="101">
        <v>22</v>
      </c>
      <c r="E12" s="101">
        <v>25</v>
      </c>
      <c r="F12" s="101">
        <v>28.4</v>
      </c>
      <c r="G12" s="101">
        <v>29.2</v>
      </c>
      <c r="H12" s="101">
        <v>26.9</v>
      </c>
      <c r="I12" s="101">
        <v>27.2</v>
      </c>
      <c r="J12" s="101">
        <v>27.5</v>
      </c>
      <c r="K12" s="101">
        <v>32.799999999999997</v>
      </c>
      <c r="L12" s="101">
        <v>37.299999999999997</v>
      </c>
      <c r="M12" s="102">
        <v>40</v>
      </c>
    </row>
    <row r="13" spans="1:13" x14ac:dyDescent="0.35">
      <c r="A13" s="128" t="s">
        <v>406</v>
      </c>
      <c r="B13" s="101">
        <v>0.8</v>
      </c>
      <c r="C13" s="101">
        <v>0.9</v>
      </c>
      <c r="D13" s="101">
        <v>1</v>
      </c>
      <c r="E13" s="101">
        <v>1</v>
      </c>
      <c r="F13" s="101">
        <v>1</v>
      </c>
      <c r="G13" s="101">
        <v>1</v>
      </c>
      <c r="H13" s="101">
        <v>1</v>
      </c>
      <c r="I13" s="101">
        <v>0.9</v>
      </c>
      <c r="J13" s="101">
        <v>0.9</v>
      </c>
      <c r="K13" s="101">
        <v>0.9</v>
      </c>
      <c r="L13" s="101">
        <v>0.7</v>
      </c>
      <c r="M13" s="102">
        <v>0.6</v>
      </c>
    </row>
    <row r="14" spans="1:13" x14ac:dyDescent="0.35">
      <c r="A14" s="2" t="s">
        <v>147</v>
      </c>
      <c r="B14" s="101">
        <v>13</v>
      </c>
      <c r="C14" s="101">
        <v>12.6</v>
      </c>
      <c r="D14" s="101">
        <v>15.5</v>
      </c>
      <c r="E14" s="101">
        <v>12.5</v>
      </c>
      <c r="F14" s="101">
        <v>25.2</v>
      </c>
      <c r="G14" s="101">
        <v>67.099999999999994</v>
      </c>
      <c r="H14" s="101">
        <v>108.2</v>
      </c>
      <c r="I14" s="101">
        <v>201.7</v>
      </c>
      <c r="J14" s="101">
        <v>292.5</v>
      </c>
      <c r="K14" s="101">
        <v>397.5</v>
      </c>
      <c r="L14" s="101">
        <v>470.7</v>
      </c>
      <c r="M14" s="102">
        <v>509.9</v>
      </c>
    </row>
    <row r="15" spans="1:13" x14ac:dyDescent="0.35">
      <c r="A15" s="2" t="s">
        <v>148</v>
      </c>
      <c r="B15" s="101">
        <v>206.8</v>
      </c>
      <c r="C15" s="101">
        <v>178.1</v>
      </c>
      <c r="D15" s="101">
        <v>175.9</v>
      </c>
      <c r="E15" s="101">
        <v>186.4</v>
      </c>
      <c r="F15" s="101">
        <v>180.2</v>
      </c>
      <c r="G15" s="101">
        <v>167.2</v>
      </c>
      <c r="H15" s="101">
        <v>168.4</v>
      </c>
      <c r="I15" s="101">
        <v>168.3</v>
      </c>
      <c r="J15" s="101">
        <v>185.6</v>
      </c>
      <c r="K15" s="101">
        <v>184.5</v>
      </c>
      <c r="L15" s="101">
        <v>174.2</v>
      </c>
      <c r="M15" s="102">
        <v>174.6</v>
      </c>
    </row>
    <row r="16" spans="1:13" x14ac:dyDescent="0.35">
      <c r="A16" s="125" t="s">
        <v>162</v>
      </c>
      <c r="B16" s="126">
        <v>776.1</v>
      </c>
      <c r="C16" s="126">
        <v>752.4</v>
      </c>
      <c r="D16" s="126">
        <v>768.3</v>
      </c>
      <c r="E16" s="126">
        <v>769.1</v>
      </c>
      <c r="F16" s="126">
        <v>762.2</v>
      </c>
      <c r="G16" s="126">
        <v>803.7</v>
      </c>
      <c r="H16" s="126">
        <v>733.3</v>
      </c>
      <c r="I16" s="126">
        <v>784.9</v>
      </c>
      <c r="J16" s="126">
        <v>886</v>
      </c>
      <c r="K16" s="126">
        <v>1006.1</v>
      </c>
      <c r="L16" s="126">
        <v>1089.3</v>
      </c>
      <c r="M16" s="127">
        <v>1121.4000000000001</v>
      </c>
    </row>
    <row r="18" spans="1:1" x14ac:dyDescent="0.35">
      <c r="A18" t="s">
        <v>83</v>
      </c>
    </row>
    <row r="20" spans="1:1" x14ac:dyDescent="0.35">
      <c r="A20" t="s">
        <v>152</v>
      </c>
    </row>
    <row r="21" spans="1:1" x14ac:dyDescent="0.35">
      <c r="A21" t="s">
        <v>154</v>
      </c>
    </row>
    <row r="22" spans="1:1" x14ac:dyDescent="0.35">
      <c r="A22" t="s">
        <v>155</v>
      </c>
    </row>
    <row r="23" spans="1:1" x14ac:dyDescent="0.35">
      <c r="A23" t="s">
        <v>156</v>
      </c>
    </row>
    <row r="24" spans="1:1" x14ac:dyDescent="0.35">
      <c r="A24" t="s">
        <v>157</v>
      </c>
    </row>
    <row r="25" spans="1:1" x14ac:dyDescent="0.35">
      <c r="A25" t="s">
        <v>158</v>
      </c>
    </row>
    <row r="26" spans="1:1" x14ac:dyDescent="0.35">
      <c r="A26" t="s">
        <v>159</v>
      </c>
    </row>
    <row r="27" spans="1:1" x14ac:dyDescent="0.35">
      <c r="A27" t="s">
        <v>180</v>
      </c>
    </row>
    <row r="29" spans="1:1" x14ac:dyDescent="0.35">
      <c r="A29" s="16" t="str">
        <f>HYPERLINK("#'Spis treści'!A1", "Powrót do spisu treści")</f>
        <v>Powrót do spisu treści</v>
      </c>
    </row>
  </sheetData>
  <pageMargins left="0.7" right="0.7" top="0.75" bottom="0.75" header="0.3" footer="0.3"/>
  <pageSetup paperSize="9" orientation="portrait" horizontalDpi="300" verticalDpi="30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F21"/>
  <sheetViews>
    <sheetView workbookViewId="0"/>
  </sheetViews>
  <sheetFormatPr defaultColWidth="10.90625" defaultRowHeight="14.5" x14ac:dyDescent="0.35"/>
  <cols>
    <col min="1" max="1" width="6.7265625" style="91" customWidth="1"/>
    <col min="2" max="2" width="27.7265625" customWidth="1"/>
    <col min="3" max="3" width="14.36328125" bestFit="1" customWidth="1"/>
    <col min="4" max="4" width="20.1796875" bestFit="1" customWidth="1"/>
    <col min="5" max="5" width="12.90625" bestFit="1" customWidth="1"/>
    <col min="6" max="6" width="15.54296875" bestFit="1" customWidth="1"/>
  </cols>
  <sheetData>
    <row r="1" spans="1:6" x14ac:dyDescent="0.35">
      <c r="A1" s="91" t="s">
        <v>185</v>
      </c>
    </row>
    <row r="3" spans="1:6" x14ac:dyDescent="0.35">
      <c r="A3" s="92" t="s">
        <v>4</v>
      </c>
      <c r="B3" s="8" t="s">
        <v>186</v>
      </c>
      <c r="C3" s="8" t="s">
        <v>187</v>
      </c>
      <c r="D3" s="8" t="s">
        <v>188</v>
      </c>
      <c r="E3" s="8" t="s">
        <v>189</v>
      </c>
      <c r="F3" s="10" t="s">
        <v>190</v>
      </c>
    </row>
    <row r="4" spans="1:6" x14ac:dyDescent="0.35">
      <c r="A4" s="93">
        <v>2014</v>
      </c>
      <c r="B4" s="43">
        <v>102</v>
      </c>
      <c r="C4" s="131">
        <v>0.86399999999999999</v>
      </c>
      <c r="D4" s="131">
        <v>0.08</v>
      </c>
      <c r="E4" s="131">
        <v>3.0000000000000001E-3</v>
      </c>
      <c r="F4" s="132">
        <v>5.1999999999999998E-2</v>
      </c>
    </row>
    <row r="5" spans="1:6" x14ac:dyDescent="0.35">
      <c r="A5" s="93">
        <v>2015</v>
      </c>
      <c r="B5" s="43">
        <v>102.4</v>
      </c>
      <c r="C5" s="131">
        <v>0.85699999999999998</v>
      </c>
      <c r="D5" s="131">
        <v>8.5999999999999993E-2</v>
      </c>
      <c r="E5" s="131">
        <v>4.0000000000000001E-3</v>
      </c>
      <c r="F5" s="132">
        <v>5.2999999999999999E-2</v>
      </c>
    </row>
    <row r="6" spans="1:6" x14ac:dyDescent="0.35">
      <c r="A6" s="93">
        <v>2016</v>
      </c>
      <c r="B6" s="43">
        <v>102.2</v>
      </c>
      <c r="C6" s="131">
        <v>0.85399999999999998</v>
      </c>
      <c r="D6" s="131">
        <v>8.8999999999999996E-2</v>
      </c>
      <c r="E6" s="131">
        <v>3.0000000000000001E-3</v>
      </c>
      <c r="F6" s="132">
        <v>5.3999999999999999E-2</v>
      </c>
    </row>
    <row r="7" spans="1:6" x14ac:dyDescent="0.35">
      <c r="A7" s="93">
        <v>2017</v>
      </c>
      <c r="B7" s="43">
        <v>95.4</v>
      </c>
      <c r="C7" s="131">
        <v>0.84299999999999997</v>
      </c>
      <c r="D7" s="131">
        <v>9.5000000000000001E-2</v>
      </c>
      <c r="E7" s="131">
        <v>4.0000000000000001E-3</v>
      </c>
      <c r="F7" s="132">
        <v>5.8000000000000003E-2</v>
      </c>
    </row>
    <row r="8" spans="1:6" x14ac:dyDescent="0.35">
      <c r="A8" s="93">
        <v>2018</v>
      </c>
      <c r="B8" s="43">
        <v>89.5</v>
      </c>
      <c r="C8" s="131">
        <v>0.83299999999999996</v>
      </c>
      <c r="D8" s="131">
        <v>9.9000000000000005E-2</v>
      </c>
      <c r="E8" s="131">
        <v>7.0000000000000001E-3</v>
      </c>
      <c r="F8" s="132">
        <v>6.0999999999999999E-2</v>
      </c>
    </row>
    <row r="9" spans="1:6" x14ac:dyDescent="0.35">
      <c r="A9" s="93">
        <v>2019</v>
      </c>
      <c r="B9" s="43">
        <v>89.2</v>
      </c>
      <c r="C9" s="131">
        <v>0.82199999999999995</v>
      </c>
      <c r="D9" s="131">
        <v>0.106</v>
      </c>
      <c r="E9" s="131">
        <v>7.0000000000000001E-3</v>
      </c>
      <c r="F9" s="132">
        <v>6.5000000000000002E-2</v>
      </c>
    </row>
    <row r="10" spans="1:6" x14ac:dyDescent="0.35">
      <c r="A10" s="93">
        <v>2020</v>
      </c>
      <c r="B10" s="43">
        <v>78.3</v>
      </c>
      <c r="C10" s="131">
        <v>0.86899999999999999</v>
      </c>
      <c r="D10" s="131">
        <v>8.2000000000000003E-2</v>
      </c>
      <c r="E10" s="131">
        <v>5.0000000000000001E-3</v>
      </c>
      <c r="F10" s="132">
        <v>4.2999999999999997E-2</v>
      </c>
    </row>
    <row r="11" spans="1:6" x14ac:dyDescent="0.35">
      <c r="A11" s="93">
        <v>2021</v>
      </c>
      <c r="B11" s="43">
        <v>80.2</v>
      </c>
      <c r="C11" s="131">
        <v>0.86299999999999999</v>
      </c>
      <c r="D11" s="131">
        <v>0.09</v>
      </c>
      <c r="E11" s="131">
        <v>8.0000000000000002E-3</v>
      </c>
      <c r="F11" s="132">
        <v>3.9E-2</v>
      </c>
    </row>
    <row r="12" spans="1:6" x14ac:dyDescent="0.35">
      <c r="A12" s="93">
        <v>2022</v>
      </c>
      <c r="B12" s="43">
        <v>79.599999999999994</v>
      </c>
      <c r="C12" s="131">
        <v>0.85199999999999998</v>
      </c>
      <c r="D12" s="131">
        <v>9.9000000000000005E-2</v>
      </c>
      <c r="E12" s="131">
        <v>8.0000000000000002E-3</v>
      </c>
      <c r="F12" s="132">
        <v>4.1000000000000002E-2</v>
      </c>
    </row>
    <row r="13" spans="1:6" x14ac:dyDescent="0.35">
      <c r="A13" s="93">
        <v>2023</v>
      </c>
      <c r="B13" s="43">
        <v>81.400000000000006</v>
      </c>
      <c r="C13" s="131">
        <v>0.83399999999999996</v>
      </c>
      <c r="D13" s="131">
        <v>0.108</v>
      </c>
      <c r="E13" s="131">
        <v>7.0000000000000001E-3</v>
      </c>
      <c r="F13" s="132">
        <v>5.0999999999999997E-2</v>
      </c>
    </row>
    <row r="14" spans="1:6" x14ac:dyDescent="0.35">
      <c r="A14" s="93">
        <v>2024</v>
      </c>
      <c r="B14" s="43">
        <v>82.4</v>
      </c>
      <c r="C14" s="131">
        <v>0.82599999999999996</v>
      </c>
      <c r="D14" s="131">
        <v>0.114</v>
      </c>
      <c r="E14" s="131">
        <v>5.0000000000000001E-3</v>
      </c>
      <c r="F14" s="132">
        <v>5.5E-2</v>
      </c>
    </row>
    <row r="15" spans="1:6" x14ac:dyDescent="0.35">
      <c r="A15" s="94">
        <v>2025</v>
      </c>
      <c r="B15" s="44">
        <v>80.5</v>
      </c>
      <c r="C15" s="133">
        <v>0.82799999999999996</v>
      </c>
      <c r="D15" s="133">
        <v>0.11700000000000001</v>
      </c>
      <c r="E15" s="133">
        <v>5.0000000000000001E-3</v>
      </c>
      <c r="F15" s="134">
        <v>4.9000000000000002E-2</v>
      </c>
    </row>
    <row r="17" spans="1:1" x14ac:dyDescent="0.35">
      <c r="A17" s="91" t="s">
        <v>83</v>
      </c>
    </row>
    <row r="19" spans="1:1" x14ac:dyDescent="0.35">
      <c r="A19" s="91" t="s">
        <v>156</v>
      </c>
    </row>
    <row r="21" spans="1:1" x14ac:dyDescent="0.35">
      <c r="A21" s="95" t="str">
        <f>HYPERLINK("#'Spis treści'!A1", "Powrót do spisu treści")</f>
        <v>Powrót do spisu treści</v>
      </c>
    </row>
  </sheetData>
  <pageMargins left="0.7" right="0.7" top="0.75" bottom="0.75" header="0.3" footer="0.3"/>
  <pageSetup paperSize="9" orientation="portrait" horizontalDpi="300" verticalDpi="30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E21"/>
  <sheetViews>
    <sheetView workbookViewId="0"/>
  </sheetViews>
  <sheetFormatPr defaultColWidth="10.90625" defaultRowHeight="14.5" x14ac:dyDescent="0.35"/>
  <cols>
    <col min="1" max="1" width="6.7265625" style="91" customWidth="1"/>
    <col min="2" max="2" width="27.36328125" bestFit="1" customWidth="1"/>
    <col min="3" max="3" width="13.1796875" bestFit="1" customWidth="1"/>
    <col min="4" max="4" width="9.36328125" bestFit="1" customWidth="1"/>
    <col min="5" max="5" width="13.453125" bestFit="1" customWidth="1"/>
  </cols>
  <sheetData>
    <row r="1" spans="1:5" x14ac:dyDescent="0.35">
      <c r="A1" s="91" t="s">
        <v>192</v>
      </c>
    </row>
    <row r="3" spans="1:5" x14ac:dyDescent="0.35">
      <c r="A3" s="92" t="s">
        <v>4</v>
      </c>
      <c r="B3" s="8" t="s">
        <v>193</v>
      </c>
      <c r="C3" s="8" t="s">
        <v>194</v>
      </c>
      <c r="D3" s="8" t="s">
        <v>195</v>
      </c>
      <c r="E3" s="10" t="s">
        <v>196</v>
      </c>
    </row>
    <row r="4" spans="1:5" x14ac:dyDescent="0.35">
      <c r="A4" s="93">
        <v>2014</v>
      </c>
      <c r="B4" s="45">
        <v>88.2</v>
      </c>
      <c r="C4" s="131">
        <v>0.128</v>
      </c>
      <c r="D4" s="131">
        <v>0.38600000000000001</v>
      </c>
      <c r="E4" s="132">
        <v>0.48599999999999999</v>
      </c>
    </row>
    <row r="5" spans="1:5" x14ac:dyDescent="0.35">
      <c r="A5" s="93">
        <v>2015</v>
      </c>
      <c r="B5" s="45">
        <v>87.8</v>
      </c>
      <c r="C5" s="131">
        <v>0.13900000000000001</v>
      </c>
      <c r="D5" s="131">
        <v>0.36199999999999999</v>
      </c>
      <c r="E5" s="132">
        <v>0.499</v>
      </c>
    </row>
    <row r="6" spans="1:5" x14ac:dyDescent="0.35">
      <c r="A6" s="93">
        <v>2016</v>
      </c>
      <c r="B6" s="45">
        <v>87.3</v>
      </c>
      <c r="C6" s="131">
        <v>0.13700000000000001</v>
      </c>
      <c r="D6" s="131">
        <v>0.34899999999999998</v>
      </c>
      <c r="E6" s="132">
        <v>0.51400000000000001</v>
      </c>
    </row>
    <row r="7" spans="1:5" x14ac:dyDescent="0.35">
      <c r="A7" s="93">
        <v>2017</v>
      </c>
      <c r="B7" s="45">
        <v>80.400000000000006</v>
      </c>
      <c r="C7" s="131">
        <v>0.14299999999999999</v>
      </c>
      <c r="D7" s="131">
        <v>0.32800000000000001</v>
      </c>
      <c r="E7" s="132">
        <v>0.52900000000000003</v>
      </c>
    </row>
    <row r="8" spans="1:5" x14ac:dyDescent="0.35">
      <c r="A8" s="93">
        <v>2018</v>
      </c>
      <c r="B8" s="45">
        <v>74.599999999999994</v>
      </c>
      <c r="C8" s="131">
        <v>0.152</v>
      </c>
      <c r="D8" s="131">
        <v>0.31</v>
      </c>
      <c r="E8" s="132">
        <v>0.53800000000000003</v>
      </c>
    </row>
    <row r="9" spans="1:5" x14ac:dyDescent="0.35">
      <c r="A9" s="93">
        <v>2019</v>
      </c>
      <c r="B9" s="45">
        <v>73.3</v>
      </c>
      <c r="C9" s="131">
        <v>0.16400000000000001</v>
      </c>
      <c r="D9" s="131">
        <v>0.28199999999999997</v>
      </c>
      <c r="E9" s="132">
        <v>0.55400000000000005</v>
      </c>
    </row>
    <row r="10" spans="1:5" x14ac:dyDescent="0.35">
      <c r="A10" s="93">
        <v>2020</v>
      </c>
      <c r="B10" s="45">
        <v>68.099999999999994</v>
      </c>
      <c r="C10" s="131">
        <v>0.129</v>
      </c>
      <c r="D10" s="131">
        <v>0.29299999999999998</v>
      </c>
      <c r="E10" s="132">
        <v>0.57799999999999996</v>
      </c>
    </row>
    <row r="11" spans="1:5" x14ac:dyDescent="0.35">
      <c r="A11" s="93">
        <v>2021</v>
      </c>
      <c r="B11" s="45">
        <v>69.3</v>
      </c>
      <c r="C11" s="131">
        <v>0.157</v>
      </c>
      <c r="D11" s="131">
        <v>0.25900000000000001</v>
      </c>
      <c r="E11" s="132">
        <v>0.58399999999999996</v>
      </c>
    </row>
    <row r="12" spans="1:5" x14ac:dyDescent="0.35">
      <c r="A12" s="93">
        <v>2022</v>
      </c>
      <c r="B12" s="45">
        <v>67.8</v>
      </c>
      <c r="C12" s="131">
        <v>0.156</v>
      </c>
      <c r="D12" s="131">
        <v>0.246</v>
      </c>
      <c r="E12" s="132">
        <v>0.59799999999999998</v>
      </c>
    </row>
    <row r="13" spans="1:5" x14ac:dyDescent="0.35">
      <c r="A13" s="93">
        <v>2023</v>
      </c>
      <c r="B13" s="45">
        <v>68</v>
      </c>
      <c r="C13" s="131">
        <v>0.16600000000000001</v>
      </c>
      <c r="D13" s="131">
        <v>0.23499999999999999</v>
      </c>
      <c r="E13" s="132">
        <v>0.59899999999999998</v>
      </c>
    </row>
    <row r="14" spans="1:5" x14ac:dyDescent="0.35">
      <c r="A14" s="93">
        <v>2024</v>
      </c>
      <c r="B14" s="45">
        <v>68.099999999999994</v>
      </c>
      <c r="C14" s="131">
        <v>0.16300000000000001</v>
      </c>
      <c r="D14" s="131">
        <v>0.23499999999999999</v>
      </c>
      <c r="E14" s="132">
        <v>0.60199999999999998</v>
      </c>
    </row>
    <row r="15" spans="1:5" x14ac:dyDescent="0.35">
      <c r="A15" s="94">
        <v>2025</v>
      </c>
      <c r="B15" s="46">
        <v>66.7</v>
      </c>
      <c r="C15" s="133">
        <v>0.16</v>
      </c>
      <c r="D15" s="133">
        <v>0.24299999999999999</v>
      </c>
      <c r="E15" s="134">
        <v>0.59699999999999998</v>
      </c>
    </row>
    <row r="17" spans="1:1" x14ac:dyDescent="0.35">
      <c r="A17" s="91" t="s">
        <v>83</v>
      </c>
    </row>
    <row r="19" spans="1:1" x14ac:dyDescent="0.35">
      <c r="A19" s="91" t="s">
        <v>156</v>
      </c>
    </row>
    <row r="21" spans="1:1" x14ac:dyDescent="0.35">
      <c r="A21" s="95" t="str">
        <f>HYPERLINK("#'Spis treści'!A1", "Powrót do spisu treści")</f>
        <v>Powrót do spisu treści</v>
      </c>
    </row>
  </sheetData>
  <pageMargins left="0.7" right="0.7" top="0.75" bottom="0.75" header="0.3" footer="0.3"/>
  <pageSetup paperSize="9" orientation="portrait" horizontalDpi="300" verticalDpi="30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B21"/>
  <sheetViews>
    <sheetView workbookViewId="0"/>
  </sheetViews>
  <sheetFormatPr defaultColWidth="10.90625" defaultRowHeight="14.5" x14ac:dyDescent="0.35"/>
  <cols>
    <col min="1" max="1" width="6.7265625" customWidth="1"/>
    <col min="2" max="2" width="26.7265625" customWidth="1"/>
  </cols>
  <sheetData>
    <row r="1" spans="1:2" x14ac:dyDescent="0.35">
      <c r="A1" t="s">
        <v>198</v>
      </c>
    </row>
    <row r="3" spans="1:2" x14ac:dyDescent="0.35">
      <c r="A3" s="9" t="s">
        <v>4</v>
      </c>
      <c r="B3" s="10" t="s">
        <v>199</v>
      </c>
    </row>
    <row r="4" spans="1:2" x14ac:dyDescent="0.35">
      <c r="A4" s="2" t="s">
        <v>129</v>
      </c>
      <c r="B4" s="102">
        <v>133.5</v>
      </c>
    </row>
    <row r="5" spans="1:2" x14ac:dyDescent="0.35">
      <c r="A5" s="2" t="s">
        <v>130</v>
      </c>
      <c r="B5" s="102">
        <v>138.80000000000001</v>
      </c>
    </row>
    <row r="6" spans="1:2" x14ac:dyDescent="0.35">
      <c r="A6" s="2" t="s">
        <v>131</v>
      </c>
      <c r="B6" s="102">
        <v>147.6</v>
      </c>
    </row>
    <row r="7" spans="1:2" x14ac:dyDescent="0.35">
      <c r="A7" s="2" t="s">
        <v>132</v>
      </c>
      <c r="B7" s="102">
        <v>142.9</v>
      </c>
    </row>
    <row r="8" spans="1:2" x14ac:dyDescent="0.35">
      <c r="A8" s="2" t="s">
        <v>133</v>
      </c>
      <c r="B8" s="102">
        <v>136.6</v>
      </c>
    </row>
    <row r="9" spans="1:2" x14ac:dyDescent="0.35">
      <c r="A9" s="2" t="s">
        <v>134</v>
      </c>
      <c r="B9" s="102">
        <v>132.69999999999999</v>
      </c>
    </row>
    <row r="10" spans="1:2" x14ac:dyDescent="0.35">
      <c r="A10" s="2" t="s">
        <v>135</v>
      </c>
      <c r="B10" s="102">
        <v>96.7</v>
      </c>
    </row>
    <row r="11" spans="1:2" x14ac:dyDescent="0.35">
      <c r="A11" s="2" t="s">
        <v>136</v>
      </c>
      <c r="B11" s="102">
        <v>92.8</v>
      </c>
    </row>
    <row r="12" spans="1:2" x14ac:dyDescent="0.35">
      <c r="A12" s="2" t="s">
        <v>137</v>
      </c>
      <c r="B12" s="102">
        <v>91.9</v>
      </c>
    </row>
    <row r="13" spans="1:2" x14ac:dyDescent="0.35">
      <c r="A13" s="2" t="s">
        <v>138</v>
      </c>
      <c r="B13" s="102">
        <v>110.2</v>
      </c>
    </row>
    <row r="14" spans="1:2" x14ac:dyDescent="0.35">
      <c r="A14" s="2" t="s">
        <v>139</v>
      </c>
      <c r="B14" s="102">
        <v>113.3</v>
      </c>
    </row>
    <row r="15" spans="1:2" x14ac:dyDescent="0.35">
      <c r="A15" s="12" t="s">
        <v>140</v>
      </c>
      <c r="B15" s="104">
        <v>116.9</v>
      </c>
    </row>
    <row r="17" spans="1:1" x14ac:dyDescent="0.35">
      <c r="A17" t="s">
        <v>83</v>
      </c>
    </row>
    <row r="19" spans="1:1" x14ac:dyDescent="0.35">
      <c r="A19" t="s">
        <v>201</v>
      </c>
    </row>
    <row r="21" spans="1:1" x14ac:dyDescent="0.35">
      <c r="A21" s="16" t="str">
        <f>HYPERLINK("#'Spis treści'!A1", "Powrót do spisu treści")</f>
        <v>Powrót do spisu treści</v>
      </c>
    </row>
  </sheetData>
  <pageMargins left="0.7" right="0.7" top="0.75" bottom="0.75" header="0.3" footer="0.3"/>
  <pageSetup paperSize="9" orientation="portrait" horizontalDpi="300" verticalDpi="300"/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F28"/>
  <sheetViews>
    <sheetView workbookViewId="0">
      <selection activeCell="E10" sqref="E10"/>
    </sheetView>
  </sheetViews>
  <sheetFormatPr defaultColWidth="10.90625" defaultRowHeight="14.5" x14ac:dyDescent="0.35"/>
  <cols>
    <col min="1" max="1" width="6.7265625" style="91" customWidth="1"/>
    <col min="2" max="2" width="9.7265625" customWidth="1"/>
    <col min="3" max="3" width="6.7265625" customWidth="1"/>
    <col min="4" max="4" width="12.7265625" customWidth="1"/>
    <col min="5" max="5" width="13.7265625" customWidth="1"/>
    <col min="6" max="6" width="11.7265625" customWidth="1"/>
  </cols>
  <sheetData>
    <row r="1" spans="1:6" x14ac:dyDescent="0.35">
      <c r="A1" s="91" t="s">
        <v>202</v>
      </c>
    </row>
    <row r="3" spans="1:6" x14ac:dyDescent="0.35">
      <c r="A3" s="92" t="s">
        <v>4</v>
      </c>
      <c r="B3" s="135" t="s">
        <v>162</v>
      </c>
      <c r="C3" s="8" t="s">
        <v>203</v>
      </c>
      <c r="D3" s="8" t="s">
        <v>204</v>
      </c>
      <c r="E3" s="8" t="s">
        <v>205</v>
      </c>
      <c r="F3" s="10" t="s">
        <v>206</v>
      </c>
    </row>
    <row r="4" spans="1:6" x14ac:dyDescent="0.35">
      <c r="A4" s="93">
        <v>2014</v>
      </c>
      <c r="B4" s="123">
        <v>89.2</v>
      </c>
      <c r="C4" s="101">
        <v>57.6</v>
      </c>
      <c r="D4" s="101">
        <v>14.8</v>
      </c>
      <c r="E4" s="101">
        <v>10.9</v>
      </c>
      <c r="F4" s="102">
        <v>5.9</v>
      </c>
    </row>
    <row r="5" spans="1:6" x14ac:dyDescent="0.35">
      <c r="A5" s="93">
        <v>2015</v>
      </c>
      <c r="B5" s="123">
        <v>89.3</v>
      </c>
      <c r="C5" s="101">
        <v>58.3</v>
      </c>
      <c r="D5" s="101">
        <v>14.1</v>
      </c>
      <c r="E5" s="101">
        <v>11</v>
      </c>
      <c r="F5" s="102">
        <v>5.9</v>
      </c>
    </row>
    <row r="6" spans="1:6" x14ac:dyDescent="0.35">
      <c r="A6" s="93">
        <v>2016</v>
      </c>
      <c r="B6" s="123">
        <v>91.5</v>
      </c>
      <c r="C6" s="101">
        <v>60.6</v>
      </c>
      <c r="D6" s="101">
        <v>14</v>
      </c>
      <c r="E6" s="101">
        <v>10.8</v>
      </c>
      <c r="F6" s="102">
        <v>6</v>
      </c>
    </row>
    <row r="7" spans="1:6" x14ac:dyDescent="0.35">
      <c r="A7" s="93">
        <v>2017</v>
      </c>
      <c r="B7" s="123">
        <v>91.7</v>
      </c>
      <c r="C7" s="101">
        <v>61.7</v>
      </c>
      <c r="D7" s="101">
        <v>13.3</v>
      </c>
      <c r="E7" s="101">
        <v>10.6</v>
      </c>
      <c r="F7" s="102">
        <v>6.1</v>
      </c>
    </row>
    <row r="8" spans="1:6" x14ac:dyDescent="0.35">
      <c r="A8" s="93">
        <v>2018</v>
      </c>
      <c r="B8" s="123">
        <v>87.7</v>
      </c>
      <c r="C8" s="101">
        <v>58.9</v>
      </c>
      <c r="D8" s="101">
        <v>12.6</v>
      </c>
      <c r="E8" s="101">
        <v>10.5</v>
      </c>
      <c r="F8" s="102">
        <v>5.7</v>
      </c>
    </row>
    <row r="9" spans="1:6" x14ac:dyDescent="0.35">
      <c r="A9" s="93">
        <v>2019</v>
      </c>
      <c r="B9" s="123">
        <v>88.9</v>
      </c>
      <c r="C9" s="101">
        <v>60</v>
      </c>
      <c r="D9" s="101">
        <v>12.3</v>
      </c>
      <c r="E9" s="101">
        <v>10.199999999999999</v>
      </c>
      <c r="F9" s="102">
        <v>6.3</v>
      </c>
    </row>
    <row r="10" spans="1:6" x14ac:dyDescent="0.35">
      <c r="A10" s="93">
        <v>2020</v>
      </c>
      <c r="B10" s="123">
        <v>79.7</v>
      </c>
      <c r="C10" s="101">
        <v>58.5</v>
      </c>
      <c r="D10" s="101">
        <v>8.6</v>
      </c>
      <c r="E10" s="101">
        <v>7.4</v>
      </c>
      <c r="F10" s="102">
        <v>5.2</v>
      </c>
    </row>
    <row r="11" spans="1:6" x14ac:dyDescent="0.35">
      <c r="A11" s="93">
        <v>2021</v>
      </c>
      <c r="B11" s="123">
        <v>83.7</v>
      </c>
      <c r="C11" s="101">
        <v>58.5</v>
      </c>
      <c r="D11" s="101">
        <v>10.6</v>
      </c>
      <c r="E11" s="101">
        <v>8.6</v>
      </c>
      <c r="F11" s="102">
        <v>6</v>
      </c>
    </row>
    <row r="12" spans="1:6" x14ac:dyDescent="0.35">
      <c r="A12" s="93">
        <v>2022</v>
      </c>
      <c r="B12" s="123">
        <v>80.599999999999994</v>
      </c>
      <c r="C12" s="101">
        <v>55</v>
      </c>
      <c r="D12" s="101">
        <v>11.3</v>
      </c>
      <c r="E12" s="101">
        <v>8.5</v>
      </c>
      <c r="F12" s="102">
        <v>5.8</v>
      </c>
    </row>
    <row r="13" spans="1:6" x14ac:dyDescent="0.35">
      <c r="A13" s="93">
        <v>2023</v>
      </c>
      <c r="B13" s="123">
        <v>79.8</v>
      </c>
      <c r="C13" s="101">
        <v>52.4</v>
      </c>
      <c r="D13" s="101">
        <v>12.4</v>
      </c>
      <c r="E13" s="101">
        <v>9</v>
      </c>
      <c r="F13" s="102">
        <v>6</v>
      </c>
    </row>
    <row r="14" spans="1:6" x14ac:dyDescent="0.35">
      <c r="A14" s="93">
        <v>2024</v>
      </c>
      <c r="B14" s="123">
        <v>81.7</v>
      </c>
      <c r="C14" s="101">
        <v>52.9</v>
      </c>
      <c r="D14" s="101">
        <v>13.3</v>
      </c>
      <c r="E14" s="101">
        <v>9</v>
      </c>
      <c r="F14" s="102">
        <v>6.5</v>
      </c>
    </row>
    <row r="15" spans="1:6" x14ac:dyDescent="0.35">
      <c r="A15" s="94">
        <v>2025</v>
      </c>
      <c r="B15" s="120">
        <v>78.5</v>
      </c>
      <c r="C15" s="103">
        <v>47.9</v>
      </c>
      <c r="D15" s="103">
        <v>14.8</v>
      </c>
      <c r="E15" s="103">
        <v>9.1</v>
      </c>
      <c r="F15" s="104">
        <v>6.8</v>
      </c>
    </row>
    <row r="17" spans="1:1" x14ac:dyDescent="0.35">
      <c r="A17" s="91" t="s">
        <v>83</v>
      </c>
    </row>
    <row r="19" spans="1:1" x14ac:dyDescent="0.35">
      <c r="A19" s="91" t="s">
        <v>151</v>
      </c>
    </row>
    <row r="20" spans="1:1" x14ac:dyDescent="0.35">
      <c r="A20" s="91" t="s">
        <v>208</v>
      </c>
    </row>
    <row r="21" spans="1:1" x14ac:dyDescent="0.35">
      <c r="A21" s="91" t="s">
        <v>209</v>
      </c>
    </row>
    <row r="22" spans="1:1" x14ac:dyDescent="0.35">
      <c r="A22" s="91" t="s">
        <v>210</v>
      </c>
    </row>
    <row r="23" spans="1:1" x14ac:dyDescent="0.35">
      <c r="A23" s="91" t="s">
        <v>211</v>
      </c>
    </row>
    <row r="24" spans="1:1" x14ac:dyDescent="0.35">
      <c r="A24" s="91" t="s">
        <v>212</v>
      </c>
    </row>
    <row r="25" spans="1:1" x14ac:dyDescent="0.35">
      <c r="A25" s="91" t="s">
        <v>213</v>
      </c>
    </row>
    <row r="26" spans="1:1" x14ac:dyDescent="0.35">
      <c r="A26" s="91" t="s">
        <v>214</v>
      </c>
    </row>
    <row r="28" spans="1:1" x14ac:dyDescent="0.35">
      <c r="A28" s="95" t="str">
        <f>HYPERLINK("#'Spis treści'!A1", "Powrót do spisu treści")</f>
        <v>Powrót do spisu treści</v>
      </c>
    </row>
  </sheetData>
  <pageMargins left="0.7" right="0.7" top="0.75" bottom="0.75" header="0.3" footer="0.3"/>
  <pageSetup paperSize="9" orientation="portrait" horizontalDpi="300" verticalDpi="30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C63"/>
  <sheetViews>
    <sheetView workbookViewId="0"/>
  </sheetViews>
  <sheetFormatPr defaultColWidth="10.90625" defaultRowHeight="14.5" x14ac:dyDescent="0.35"/>
  <cols>
    <col min="1" max="1" width="6.7265625" customWidth="1"/>
    <col min="2" max="2" width="13.7265625" customWidth="1"/>
    <col min="3" max="3" width="9.7265625" customWidth="1"/>
  </cols>
  <sheetData>
    <row r="1" spans="1:3" x14ac:dyDescent="0.35">
      <c r="A1" t="s">
        <v>215</v>
      </c>
    </row>
    <row r="3" spans="1:3" x14ac:dyDescent="0.35">
      <c r="A3" s="9" t="s">
        <v>4</v>
      </c>
      <c r="B3" s="8" t="s">
        <v>216</v>
      </c>
      <c r="C3" s="10" t="s">
        <v>60</v>
      </c>
    </row>
    <row r="4" spans="1:3" x14ac:dyDescent="0.35">
      <c r="A4" s="2" t="s">
        <v>129</v>
      </c>
      <c r="B4" t="s">
        <v>204</v>
      </c>
      <c r="C4" s="47">
        <v>0.16589999999999999</v>
      </c>
    </row>
    <row r="5" spans="1:3" x14ac:dyDescent="0.35">
      <c r="A5" s="2" t="s">
        <v>130</v>
      </c>
      <c r="B5" t="s">
        <v>204</v>
      </c>
      <c r="C5" s="47">
        <v>0.158</v>
      </c>
    </row>
    <row r="6" spans="1:3" x14ac:dyDescent="0.35">
      <c r="A6" s="2" t="s">
        <v>131</v>
      </c>
      <c r="B6" t="s">
        <v>204</v>
      </c>
      <c r="C6" s="47">
        <v>0.15279999999999999</v>
      </c>
    </row>
    <row r="7" spans="1:3" x14ac:dyDescent="0.35">
      <c r="A7" s="2" t="s">
        <v>132</v>
      </c>
      <c r="B7" t="s">
        <v>204</v>
      </c>
      <c r="C7" s="47">
        <v>0.1449</v>
      </c>
    </row>
    <row r="8" spans="1:3" x14ac:dyDescent="0.35">
      <c r="A8" s="2" t="s">
        <v>133</v>
      </c>
      <c r="B8" t="s">
        <v>204</v>
      </c>
      <c r="C8" s="47">
        <v>0.14330000000000001</v>
      </c>
    </row>
    <row r="9" spans="1:3" x14ac:dyDescent="0.35">
      <c r="A9" s="2" t="s">
        <v>134</v>
      </c>
      <c r="B9" t="s">
        <v>204</v>
      </c>
      <c r="C9" s="47">
        <v>0.13869999999999999</v>
      </c>
    </row>
    <row r="10" spans="1:3" x14ac:dyDescent="0.35">
      <c r="A10" s="2" t="s">
        <v>135</v>
      </c>
      <c r="B10" t="s">
        <v>204</v>
      </c>
      <c r="C10" s="47">
        <v>0.10829999999999999</v>
      </c>
    </row>
    <row r="11" spans="1:3" x14ac:dyDescent="0.35">
      <c r="A11" s="2" t="s">
        <v>136</v>
      </c>
      <c r="B11" t="s">
        <v>204</v>
      </c>
      <c r="C11" s="47">
        <v>0.12690000000000001</v>
      </c>
    </row>
    <row r="12" spans="1:3" x14ac:dyDescent="0.35">
      <c r="A12" s="2" t="s">
        <v>137</v>
      </c>
      <c r="B12" t="s">
        <v>204</v>
      </c>
      <c r="C12" s="47">
        <v>0.14050000000000001</v>
      </c>
    </row>
    <row r="13" spans="1:3" x14ac:dyDescent="0.35">
      <c r="A13" s="2" t="s">
        <v>138</v>
      </c>
      <c r="B13" t="s">
        <v>204</v>
      </c>
      <c r="C13" s="47">
        <v>0.15590000000000001</v>
      </c>
    </row>
    <row r="14" spans="1:3" x14ac:dyDescent="0.35">
      <c r="A14" s="2" t="s">
        <v>139</v>
      </c>
      <c r="B14" t="s">
        <v>204</v>
      </c>
      <c r="C14" s="47">
        <v>0.16250000000000001</v>
      </c>
    </row>
    <row r="15" spans="1:3" x14ac:dyDescent="0.35">
      <c r="A15" s="2" t="s">
        <v>140</v>
      </c>
      <c r="B15" t="s">
        <v>204</v>
      </c>
      <c r="C15" s="47">
        <v>0.18909999999999999</v>
      </c>
    </row>
    <row r="16" spans="1:3" x14ac:dyDescent="0.35">
      <c r="A16" s="2" t="s">
        <v>129</v>
      </c>
      <c r="B16" t="s">
        <v>203</v>
      </c>
      <c r="C16" s="47">
        <v>0.64559999999999995</v>
      </c>
    </row>
    <row r="17" spans="1:3" x14ac:dyDescent="0.35">
      <c r="A17" s="2" t="s">
        <v>130</v>
      </c>
      <c r="B17" t="s">
        <v>203</v>
      </c>
      <c r="C17" s="47">
        <v>0.65290000000000004</v>
      </c>
    </row>
    <row r="18" spans="1:3" x14ac:dyDescent="0.35">
      <c r="A18" s="2" t="s">
        <v>131</v>
      </c>
      <c r="B18" t="s">
        <v>203</v>
      </c>
      <c r="C18" s="47">
        <v>0.66259999999999997</v>
      </c>
    </row>
    <row r="19" spans="1:3" x14ac:dyDescent="0.35">
      <c r="A19" s="2" t="s">
        <v>132</v>
      </c>
      <c r="B19" t="s">
        <v>203</v>
      </c>
      <c r="C19" s="47">
        <v>0.67290000000000005</v>
      </c>
    </row>
    <row r="20" spans="1:3" x14ac:dyDescent="0.35">
      <c r="A20" s="2" t="s">
        <v>133</v>
      </c>
      <c r="B20" t="s">
        <v>203</v>
      </c>
      <c r="C20" s="47">
        <v>0.67190000000000005</v>
      </c>
    </row>
    <row r="21" spans="1:3" x14ac:dyDescent="0.35">
      <c r="A21" s="2" t="s">
        <v>134</v>
      </c>
      <c r="B21" t="s">
        <v>203</v>
      </c>
      <c r="C21" s="47">
        <v>0.67510000000000003</v>
      </c>
    </row>
    <row r="22" spans="1:3" x14ac:dyDescent="0.35">
      <c r="A22" s="2" t="s">
        <v>135</v>
      </c>
      <c r="B22" t="s">
        <v>203</v>
      </c>
      <c r="C22" s="47">
        <v>0.73440000000000005</v>
      </c>
    </row>
    <row r="23" spans="1:3" x14ac:dyDescent="0.35">
      <c r="A23" s="2" t="s">
        <v>136</v>
      </c>
      <c r="B23" t="s">
        <v>203</v>
      </c>
      <c r="C23" s="47">
        <v>0.69879999999999998</v>
      </c>
    </row>
    <row r="24" spans="1:3" x14ac:dyDescent="0.35">
      <c r="A24" s="2" t="s">
        <v>137</v>
      </c>
      <c r="B24" t="s">
        <v>203</v>
      </c>
      <c r="C24" s="47">
        <v>0.68240000000000001</v>
      </c>
    </row>
    <row r="25" spans="1:3" x14ac:dyDescent="0.35">
      <c r="A25" s="2" t="s">
        <v>138</v>
      </c>
      <c r="B25" t="s">
        <v>203</v>
      </c>
      <c r="C25" s="47">
        <v>0.65649999999999997</v>
      </c>
    </row>
    <row r="26" spans="1:3" x14ac:dyDescent="0.35">
      <c r="A26" s="2" t="s">
        <v>139</v>
      </c>
      <c r="B26" t="s">
        <v>203</v>
      </c>
      <c r="C26" s="47">
        <v>0.64770000000000005</v>
      </c>
    </row>
    <row r="27" spans="1:3" x14ac:dyDescent="0.35">
      <c r="A27" s="2" t="s">
        <v>140</v>
      </c>
      <c r="B27" t="s">
        <v>203</v>
      </c>
      <c r="C27" s="47">
        <v>0.60950000000000004</v>
      </c>
    </row>
    <row r="28" spans="1:3" x14ac:dyDescent="0.35">
      <c r="A28" s="2" t="s">
        <v>129</v>
      </c>
      <c r="B28" t="s">
        <v>206</v>
      </c>
      <c r="C28" s="47">
        <v>6.6100000000000006E-2</v>
      </c>
    </row>
    <row r="29" spans="1:3" x14ac:dyDescent="0.35">
      <c r="A29" s="2" t="s">
        <v>130</v>
      </c>
      <c r="B29" t="s">
        <v>206</v>
      </c>
      <c r="C29" s="47">
        <v>6.6500000000000004E-2</v>
      </c>
    </row>
    <row r="30" spans="1:3" x14ac:dyDescent="0.35">
      <c r="A30" s="2" t="s">
        <v>131</v>
      </c>
      <c r="B30" t="s">
        <v>206</v>
      </c>
      <c r="C30" s="47">
        <v>6.6100000000000006E-2</v>
      </c>
    </row>
    <row r="31" spans="1:3" x14ac:dyDescent="0.35">
      <c r="A31" s="2" t="s">
        <v>132</v>
      </c>
      <c r="B31" t="s">
        <v>206</v>
      </c>
      <c r="C31" s="47">
        <v>6.6299999999999998E-2</v>
      </c>
    </row>
    <row r="32" spans="1:3" x14ac:dyDescent="0.35">
      <c r="A32" s="2" t="s">
        <v>133</v>
      </c>
      <c r="B32" t="s">
        <v>206</v>
      </c>
      <c r="C32" s="47">
        <v>6.5000000000000002E-2</v>
      </c>
    </row>
    <row r="33" spans="1:3" x14ac:dyDescent="0.35">
      <c r="A33" s="2" t="s">
        <v>134</v>
      </c>
      <c r="B33" t="s">
        <v>206</v>
      </c>
      <c r="C33" s="47">
        <v>7.0999999999999994E-2</v>
      </c>
    </row>
    <row r="34" spans="1:3" x14ac:dyDescent="0.35">
      <c r="A34" s="2" t="s">
        <v>135</v>
      </c>
      <c r="B34" t="s">
        <v>206</v>
      </c>
      <c r="C34" s="47">
        <v>6.5000000000000002E-2</v>
      </c>
    </row>
    <row r="35" spans="1:3" x14ac:dyDescent="0.35">
      <c r="A35" s="2" t="s">
        <v>136</v>
      </c>
      <c r="B35" t="s">
        <v>206</v>
      </c>
      <c r="C35" s="47">
        <v>7.1099999999999997E-2</v>
      </c>
    </row>
    <row r="36" spans="1:3" x14ac:dyDescent="0.35">
      <c r="A36" s="2" t="s">
        <v>137</v>
      </c>
      <c r="B36" t="s">
        <v>206</v>
      </c>
      <c r="C36" s="47">
        <v>7.1400000000000005E-2</v>
      </c>
    </row>
    <row r="37" spans="1:3" x14ac:dyDescent="0.35">
      <c r="A37" s="2" t="s">
        <v>138</v>
      </c>
      <c r="B37" t="s">
        <v>206</v>
      </c>
      <c r="C37" s="47">
        <v>7.5200000000000003E-2</v>
      </c>
    </row>
    <row r="38" spans="1:3" x14ac:dyDescent="0.35">
      <c r="A38" s="2" t="s">
        <v>139</v>
      </c>
      <c r="B38" t="s">
        <v>206</v>
      </c>
      <c r="C38" s="47">
        <v>7.9299999999999995E-2</v>
      </c>
    </row>
    <row r="39" spans="1:3" x14ac:dyDescent="0.35">
      <c r="A39" s="2" t="s">
        <v>140</v>
      </c>
      <c r="B39" t="s">
        <v>206</v>
      </c>
      <c r="C39" s="47">
        <v>8.6099999999999996E-2</v>
      </c>
    </row>
    <row r="40" spans="1:3" x14ac:dyDescent="0.35">
      <c r="A40" s="2" t="s">
        <v>129</v>
      </c>
      <c r="B40" t="s">
        <v>205</v>
      </c>
      <c r="C40" s="47">
        <v>0.12230000000000001</v>
      </c>
    </row>
    <row r="41" spans="1:3" x14ac:dyDescent="0.35">
      <c r="A41" s="2" t="s">
        <v>130</v>
      </c>
      <c r="B41" t="s">
        <v>205</v>
      </c>
      <c r="C41" s="47">
        <v>0.1227</v>
      </c>
    </row>
    <row r="42" spans="1:3" x14ac:dyDescent="0.35">
      <c r="A42" s="2" t="s">
        <v>131</v>
      </c>
      <c r="B42" t="s">
        <v>205</v>
      </c>
      <c r="C42" s="47">
        <v>0.11849999999999999</v>
      </c>
    </row>
    <row r="43" spans="1:3" x14ac:dyDescent="0.35">
      <c r="A43" s="2" t="s">
        <v>132</v>
      </c>
      <c r="B43" t="s">
        <v>205</v>
      </c>
      <c r="C43" s="47">
        <v>0.1158</v>
      </c>
    </row>
    <row r="44" spans="1:3" x14ac:dyDescent="0.35">
      <c r="A44" s="2" t="s">
        <v>133</v>
      </c>
      <c r="B44" t="s">
        <v>205</v>
      </c>
      <c r="C44" s="47">
        <v>0.1198</v>
      </c>
    </row>
    <row r="45" spans="1:3" x14ac:dyDescent="0.35">
      <c r="A45" s="2" t="s">
        <v>134</v>
      </c>
      <c r="B45" t="s">
        <v>205</v>
      </c>
      <c r="C45" s="47">
        <v>0.1152</v>
      </c>
    </row>
    <row r="46" spans="1:3" x14ac:dyDescent="0.35">
      <c r="A46" s="2" t="s">
        <v>135</v>
      </c>
      <c r="B46" t="s">
        <v>205</v>
      </c>
      <c r="C46" s="47">
        <v>9.2299999999999993E-2</v>
      </c>
    </row>
    <row r="47" spans="1:3" x14ac:dyDescent="0.35">
      <c r="A47" s="2" t="s">
        <v>136</v>
      </c>
      <c r="B47" t="s">
        <v>205</v>
      </c>
      <c r="C47" s="47">
        <v>0.1032</v>
      </c>
    </row>
    <row r="48" spans="1:3" x14ac:dyDescent="0.35">
      <c r="A48" s="2" t="s">
        <v>137</v>
      </c>
      <c r="B48" t="s">
        <v>205</v>
      </c>
      <c r="C48" s="47">
        <v>0.1057</v>
      </c>
    </row>
    <row r="49" spans="1:3" x14ac:dyDescent="0.35">
      <c r="A49" s="2" t="s">
        <v>138</v>
      </c>
      <c r="B49" t="s">
        <v>205</v>
      </c>
      <c r="C49" s="47">
        <v>0.1124</v>
      </c>
    </row>
    <row r="50" spans="1:3" x14ac:dyDescent="0.35">
      <c r="A50" s="2" t="s">
        <v>139</v>
      </c>
      <c r="B50" t="s">
        <v>205</v>
      </c>
      <c r="C50" s="47">
        <v>0.1105</v>
      </c>
    </row>
    <row r="51" spans="1:3" x14ac:dyDescent="0.35">
      <c r="A51" s="12" t="s">
        <v>140</v>
      </c>
      <c r="B51" s="14" t="s">
        <v>205</v>
      </c>
      <c r="C51" s="48">
        <v>0.1154</v>
      </c>
    </row>
    <row r="53" spans="1:3" x14ac:dyDescent="0.35">
      <c r="A53" t="s">
        <v>83</v>
      </c>
    </row>
    <row r="55" spans="1:3" x14ac:dyDescent="0.35">
      <c r="A55" t="s">
        <v>151</v>
      </c>
    </row>
    <row r="56" spans="1:3" x14ac:dyDescent="0.35">
      <c r="A56" t="s">
        <v>208</v>
      </c>
    </row>
    <row r="57" spans="1:3" x14ac:dyDescent="0.35">
      <c r="A57" t="s">
        <v>210</v>
      </c>
    </row>
    <row r="58" spans="1:3" x14ac:dyDescent="0.35">
      <c r="A58" t="s">
        <v>211</v>
      </c>
    </row>
    <row r="59" spans="1:3" x14ac:dyDescent="0.35">
      <c r="A59" t="s">
        <v>212</v>
      </c>
    </row>
    <row r="60" spans="1:3" x14ac:dyDescent="0.35">
      <c r="A60" t="s">
        <v>213</v>
      </c>
    </row>
    <row r="61" spans="1:3" x14ac:dyDescent="0.35">
      <c r="A61" t="s">
        <v>214</v>
      </c>
    </row>
    <row r="63" spans="1:3" x14ac:dyDescent="0.35">
      <c r="A63" s="16" t="str">
        <f>HYPERLINK("#'Spis treści'!A1", "Powrót do spisu treści")</f>
        <v>Powrót do spisu treści</v>
      </c>
    </row>
  </sheetData>
  <pageMargins left="0.7" right="0.7" top="0.75" bottom="0.75" header="0.3" footer="0.3"/>
  <pageSetup paperSize="9" orientation="portrait" horizontalDpi="300" verticalDpi="300"/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C23"/>
  <sheetViews>
    <sheetView workbookViewId="0"/>
  </sheetViews>
  <sheetFormatPr defaultColWidth="10.90625" defaultRowHeight="14.5" x14ac:dyDescent="0.35"/>
  <cols>
    <col min="1" max="1" width="25.453125" style="91" customWidth="1"/>
    <col min="2" max="2" width="37.453125" bestFit="1" customWidth="1"/>
    <col min="3" max="3" width="34.1796875" bestFit="1" customWidth="1"/>
  </cols>
  <sheetData>
    <row r="1" spans="1:3" x14ac:dyDescent="0.35">
      <c r="A1" s="91" t="s">
        <v>218</v>
      </c>
    </row>
    <row r="3" spans="1:3" x14ac:dyDescent="0.35">
      <c r="A3" s="92" t="s">
        <v>219</v>
      </c>
      <c r="B3" s="8" t="s">
        <v>220</v>
      </c>
      <c r="C3" s="10" t="s">
        <v>221</v>
      </c>
    </row>
    <row r="4" spans="1:3" x14ac:dyDescent="0.35">
      <c r="A4" s="93">
        <v>2014</v>
      </c>
      <c r="B4" s="131">
        <v>0.216</v>
      </c>
      <c r="C4" s="132">
        <v>0.23699999999999999</v>
      </c>
    </row>
    <row r="5" spans="1:3" x14ac:dyDescent="0.35">
      <c r="A5" s="93">
        <v>2015</v>
      </c>
      <c r="B5" s="131">
        <v>0.21</v>
      </c>
      <c r="C5" s="132">
        <v>0.23100000000000001</v>
      </c>
    </row>
    <row r="6" spans="1:3" x14ac:dyDescent="0.35">
      <c r="A6" s="93">
        <v>2016</v>
      </c>
      <c r="B6" s="131">
        <v>0.20499999999999999</v>
      </c>
      <c r="C6" s="132">
        <v>0.22700000000000001</v>
      </c>
    </row>
    <row r="7" spans="1:3" x14ac:dyDescent="0.35">
      <c r="A7" s="93">
        <v>2017</v>
      </c>
      <c r="B7" s="131">
        <v>0.193</v>
      </c>
      <c r="C7" s="132">
        <v>0.214</v>
      </c>
    </row>
    <row r="8" spans="1:3" x14ac:dyDescent="0.35">
      <c r="A8" s="93">
        <v>2018</v>
      </c>
      <c r="B8" s="131">
        <v>0.192</v>
      </c>
      <c r="C8" s="132">
        <v>0.21199999999999999</v>
      </c>
    </row>
    <row r="9" spans="1:3" x14ac:dyDescent="0.35">
      <c r="A9" s="93">
        <v>2019</v>
      </c>
      <c r="B9" s="131">
        <v>0.185</v>
      </c>
      <c r="C9" s="132">
        <v>0.20399999999999999</v>
      </c>
    </row>
    <row r="10" spans="1:3" x14ac:dyDescent="0.35">
      <c r="A10" s="93">
        <v>2020</v>
      </c>
      <c r="B10" s="131">
        <v>0.15</v>
      </c>
      <c r="C10" s="132">
        <v>0.17</v>
      </c>
    </row>
    <row r="11" spans="1:3" x14ac:dyDescent="0.35">
      <c r="A11" s="93">
        <v>2021</v>
      </c>
      <c r="B11" s="131">
        <v>0.18099999999999999</v>
      </c>
      <c r="C11" s="132">
        <v>0.20300000000000001</v>
      </c>
    </row>
    <row r="12" spans="1:3" x14ac:dyDescent="0.35">
      <c r="A12" s="93">
        <v>2022</v>
      </c>
      <c r="B12" s="131">
        <v>0.19400000000000001</v>
      </c>
      <c r="C12" s="132">
        <v>0.217</v>
      </c>
    </row>
    <row r="13" spans="1:3" x14ac:dyDescent="0.35">
      <c r="A13" s="93">
        <v>2023</v>
      </c>
      <c r="B13" s="131">
        <v>0.20799999999999999</v>
      </c>
      <c r="C13" s="132">
        <v>0.23200000000000001</v>
      </c>
    </row>
    <row r="14" spans="1:3" x14ac:dyDescent="0.35">
      <c r="A14" s="94">
        <v>2024</v>
      </c>
      <c r="B14" s="133">
        <v>0.214</v>
      </c>
      <c r="C14" s="134">
        <v>0.23899999999999999</v>
      </c>
    </row>
    <row r="16" spans="1:3" x14ac:dyDescent="0.35">
      <c r="A16" s="91" t="s">
        <v>83</v>
      </c>
    </row>
    <row r="18" spans="1:1" x14ac:dyDescent="0.35">
      <c r="A18" s="91" t="s">
        <v>151</v>
      </c>
    </row>
    <row r="19" spans="1:1" x14ac:dyDescent="0.35">
      <c r="A19" s="91" t="s">
        <v>208</v>
      </c>
    </row>
    <row r="20" spans="1:1" x14ac:dyDescent="0.35">
      <c r="A20" s="91" t="s">
        <v>211</v>
      </c>
    </row>
    <row r="21" spans="1:1" x14ac:dyDescent="0.35">
      <c r="A21" s="91" t="s">
        <v>214</v>
      </c>
    </row>
    <row r="23" spans="1:1" x14ac:dyDescent="0.35">
      <c r="A23" s="95" t="str">
        <f>HYPERLINK("#'Spis treści'!A1", "Powrót do spisu treści")</f>
        <v>Powrót do spisu treści</v>
      </c>
    </row>
  </sheetData>
  <pageMargins left="0.7" right="0.7" top="0.75" bottom="0.75" header="0.3" footer="0.3"/>
  <pageSetup paperSize="9" orientation="portrait" horizontalDpi="300" verticalDpi="30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C24"/>
  <sheetViews>
    <sheetView workbookViewId="0"/>
  </sheetViews>
  <sheetFormatPr defaultColWidth="10.90625" defaultRowHeight="14.5" x14ac:dyDescent="0.35"/>
  <cols>
    <col min="1" max="1" width="28.7265625" style="91" customWidth="1"/>
    <col min="2" max="2" width="48.08984375" bestFit="1" customWidth="1"/>
    <col min="3" max="3" width="44.81640625" bestFit="1" customWidth="1"/>
  </cols>
  <sheetData>
    <row r="1" spans="1:3" x14ac:dyDescent="0.35">
      <c r="A1" s="91" t="s">
        <v>223</v>
      </c>
    </row>
    <row r="3" spans="1:3" x14ac:dyDescent="0.35">
      <c r="A3" s="92" t="s">
        <v>219</v>
      </c>
      <c r="B3" s="8" t="s">
        <v>224</v>
      </c>
      <c r="C3" s="10" t="s">
        <v>225</v>
      </c>
    </row>
    <row r="4" spans="1:3" x14ac:dyDescent="0.35">
      <c r="A4" s="93">
        <v>2014</v>
      </c>
      <c r="B4" s="88">
        <v>1.8</v>
      </c>
      <c r="C4" s="65">
        <v>2.4</v>
      </c>
    </row>
    <row r="5" spans="1:3" x14ac:dyDescent="0.35">
      <c r="A5" s="93">
        <v>2015</v>
      </c>
      <c r="B5" s="88">
        <v>1.8</v>
      </c>
      <c r="C5" s="65">
        <v>2.4</v>
      </c>
    </row>
    <row r="6" spans="1:3" x14ac:dyDescent="0.35">
      <c r="A6" s="93">
        <v>2016</v>
      </c>
      <c r="B6" s="88">
        <v>1.8</v>
      </c>
      <c r="C6" s="65">
        <v>2.2999999999999998</v>
      </c>
    </row>
    <row r="7" spans="1:3" x14ac:dyDescent="0.35">
      <c r="A7" s="93">
        <v>2017</v>
      </c>
      <c r="B7" s="88">
        <v>1.7</v>
      </c>
      <c r="C7" s="65">
        <v>2.2000000000000002</v>
      </c>
    </row>
    <row r="8" spans="1:3" x14ac:dyDescent="0.35">
      <c r="A8" s="93">
        <v>2018</v>
      </c>
      <c r="B8" s="88">
        <v>1.7</v>
      </c>
      <c r="C8" s="65">
        <v>2.2000000000000002</v>
      </c>
    </row>
    <row r="9" spans="1:3" x14ac:dyDescent="0.35">
      <c r="A9" s="93">
        <v>2019</v>
      </c>
      <c r="B9" s="88">
        <v>1.7</v>
      </c>
      <c r="C9" s="65">
        <v>2.1</v>
      </c>
    </row>
    <row r="10" spans="1:3" x14ac:dyDescent="0.35">
      <c r="A10" s="93">
        <v>2020</v>
      </c>
      <c r="B10" s="88">
        <v>1.8</v>
      </c>
      <c r="C10" s="65">
        <v>2.2999999999999998</v>
      </c>
    </row>
    <row r="11" spans="1:3" x14ac:dyDescent="0.35">
      <c r="A11" s="93">
        <v>2021</v>
      </c>
      <c r="B11" s="88">
        <v>1.8</v>
      </c>
      <c r="C11" s="65">
        <v>2.2999999999999998</v>
      </c>
    </row>
    <row r="12" spans="1:3" x14ac:dyDescent="0.35">
      <c r="A12" s="93">
        <v>2022</v>
      </c>
      <c r="B12" s="88">
        <v>1.7</v>
      </c>
      <c r="C12" s="65">
        <v>2.2000000000000002</v>
      </c>
    </row>
    <row r="13" spans="1:3" x14ac:dyDescent="0.35">
      <c r="A13" s="93">
        <v>2023</v>
      </c>
      <c r="B13" s="88">
        <v>1.7</v>
      </c>
      <c r="C13" s="65">
        <v>2.2000000000000002</v>
      </c>
    </row>
    <row r="14" spans="1:3" x14ac:dyDescent="0.35">
      <c r="A14" s="94">
        <v>2024</v>
      </c>
      <c r="B14" s="89">
        <v>1.7</v>
      </c>
      <c r="C14" s="66">
        <v>2.2000000000000002</v>
      </c>
    </row>
    <row r="16" spans="1:3" x14ac:dyDescent="0.35">
      <c r="A16" s="91" t="s">
        <v>83</v>
      </c>
    </row>
    <row r="18" spans="1:1" x14ac:dyDescent="0.35">
      <c r="A18" s="91" t="s">
        <v>151</v>
      </c>
    </row>
    <row r="19" spans="1:1" x14ac:dyDescent="0.35">
      <c r="A19" s="91" t="s">
        <v>208</v>
      </c>
    </row>
    <row r="20" spans="1:1" x14ac:dyDescent="0.35">
      <c r="A20" s="91" t="s">
        <v>227</v>
      </c>
    </row>
    <row r="21" spans="1:1" x14ac:dyDescent="0.35">
      <c r="A21" s="91" t="s">
        <v>211</v>
      </c>
    </row>
    <row r="22" spans="1:1" x14ac:dyDescent="0.35">
      <c r="A22" s="91" t="s">
        <v>214</v>
      </c>
    </row>
    <row r="24" spans="1:1" x14ac:dyDescent="0.35">
      <c r="A24" s="95" t="str">
        <f>HYPERLINK("#'Spis treści'!A1", "Powrót do spisu treści")</f>
        <v>Powrót do spisu treści</v>
      </c>
    </row>
  </sheetData>
  <pageMargins left="0.7" right="0.7" top="0.75" bottom="0.75" header="0.3" footer="0.3"/>
  <pageSetup paperSize="9" orientation="portrait" horizontalDpi="300" verticalDpi="30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C31"/>
  <sheetViews>
    <sheetView workbookViewId="0"/>
  </sheetViews>
  <sheetFormatPr defaultColWidth="10.90625" defaultRowHeight="14.5" x14ac:dyDescent="0.35"/>
  <cols>
    <col min="1" max="1" width="22.7265625" customWidth="1"/>
    <col min="2" max="2" width="20.7265625" customWidth="1"/>
    <col min="3" max="3" width="18.7265625" customWidth="1"/>
  </cols>
  <sheetData>
    <row r="1" spans="1:3" x14ac:dyDescent="0.35">
      <c r="A1" t="s">
        <v>228</v>
      </c>
    </row>
    <row r="3" spans="1:3" x14ac:dyDescent="0.35">
      <c r="A3" s="9" t="s">
        <v>229</v>
      </c>
      <c r="B3" s="8" t="s">
        <v>230</v>
      </c>
      <c r="C3" s="10" t="s">
        <v>231</v>
      </c>
    </row>
    <row r="4" spans="1:3" x14ac:dyDescent="0.35">
      <c r="A4" s="2" t="s">
        <v>203</v>
      </c>
      <c r="B4" t="s">
        <v>232</v>
      </c>
      <c r="C4" s="49">
        <v>14232</v>
      </c>
    </row>
    <row r="5" spans="1:3" x14ac:dyDescent="0.35">
      <c r="A5" s="2" t="s">
        <v>232</v>
      </c>
      <c r="B5" t="s">
        <v>233</v>
      </c>
      <c r="C5" s="49">
        <v>21220</v>
      </c>
    </row>
    <row r="6" spans="1:3" x14ac:dyDescent="0.35">
      <c r="A6" s="2" t="s">
        <v>203</v>
      </c>
      <c r="B6" t="s">
        <v>203</v>
      </c>
      <c r="C6" s="49">
        <v>211095</v>
      </c>
    </row>
    <row r="7" spans="1:3" x14ac:dyDescent="0.35">
      <c r="A7" s="2" t="s">
        <v>232</v>
      </c>
      <c r="B7" t="s">
        <v>232</v>
      </c>
      <c r="C7" s="49">
        <v>51272</v>
      </c>
    </row>
    <row r="8" spans="1:3" x14ac:dyDescent="0.35">
      <c r="A8" s="2" t="s">
        <v>233</v>
      </c>
      <c r="B8" t="s">
        <v>233</v>
      </c>
      <c r="C8" s="49">
        <v>17628</v>
      </c>
    </row>
    <row r="9" spans="1:3" x14ac:dyDescent="0.35">
      <c r="A9" s="2" t="s">
        <v>232</v>
      </c>
      <c r="B9" t="s">
        <v>203</v>
      </c>
      <c r="C9" s="49">
        <v>14938</v>
      </c>
    </row>
    <row r="10" spans="1:3" x14ac:dyDescent="0.35">
      <c r="A10" s="2" t="s">
        <v>234</v>
      </c>
      <c r="B10" t="s">
        <v>234</v>
      </c>
      <c r="C10" s="49">
        <v>49754</v>
      </c>
    </row>
    <row r="11" spans="1:3" x14ac:dyDescent="0.35">
      <c r="A11" s="2" t="s">
        <v>203</v>
      </c>
      <c r="B11" t="s">
        <v>234</v>
      </c>
      <c r="C11" s="49">
        <v>8864</v>
      </c>
    </row>
    <row r="12" spans="1:3" x14ac:dyDescent="0.35">
      <c r="A12" s="2" t="s">
        <v>203</v>
      </c>
      <c r="B12" t="s">
        <v>233</v>
      </c>
      <c r="C12" s="49">
        <v>7855</v>
      </c>
    </row>
    <row r="13" spans="1:3" x14ac:dyDescent="0.35">
      <c r="A13" s="2" t="s">
        <v>232</v>
      </c>
      <c r="B13" t="s">
        <v>234</v>
      </c>
      <c r="C13" s="49">
        <v>4161</v>
      </c>
    </row>
    <row r="14" spans="1:3" x14ac:dyDescent="0.35">
      <c r="A14" s="2" t="s">
        <v>233</v>
      </c>
      <c r="B14" t="s">
        <v>203</v>
      </c>
      <c r="C14" s="49">
        <v>5457</v>
      </c>
    </row>
    <row r="15" spans="1:3" x14ac:dyDescent="0.35">
      <c r="A15" s="2" t="s">
        <v>233</v>
      </c>
      <c r="B15" t="s">
        <v>234</v>
      </c>
      <c r="C15" s="49">
        <v>1712</v>
      </c>
    </row>
    <row r="16" spans="1:3" x14ac:dyDescent="0.35">
      <c r="A16" s="2" t="s">
        <v>233</v>
      </c>
      <c r="B16" t="s">
        <v>232</v>
      </c>
      <c r="C16" s="49">
        <v>2719</v>
      </c>
    </row>
    <row r="17" spans="1:3" x14ac:dyDescent="0.35">
      <c r="A17" s="2" t="s">
        <v>234</v>
      </c>
      <c r="B17" t="s">
        <v>233</v>
      </c>
      <c r="C17" s="49">
        <v>2110</v>
      </c>
    </row>
    <row r="18" spans="1:3" x14ac:dyDescent="0.35">
      <c r="A18" s="2" t="s">
        <v>234</v>
      </c>
      <c r="B18" t="s">
        <v>203</v>
      </c>
      <c r="C18" s="49">
        <v>8844</v>
      </c>
    </row>
    <row r="19" spans="1:3" x14ac:dyDescent="0.35">
      <c r="A19" s="12" t="s">
        <v>234</v>
      </c>
      <c r="B19" s="14" t="s">
        <v>232</v>
      </c>
      <c r="C19" s="50">
        <v>2457</v>
      </c>
    </row>
    <row r="21" spans="1:3" x14ac:dyDescent="0.35">
      <c r="A21" t="s">
        <v>83</v>
      </c>
    </row>
    <row r="23" spans="1:3" x14ac:dyDescent="0.35">
      <c r="A23" t="s">
        <v>151</v>
      </c>
    </row>
    <row r="24" spans="1:3" x14ac:dyDescent="0.35">
      <c r="A24" t="s">
        <v>208</v>
      </c>
    </row>
    <row r="25" spans="1:3" x14ac:dyDescent="0.35">
      <c r="A25" t="s">
        <v>210</v>
      </c>
    </row>
    <row r="26" spans="1:3" x14ac:dyDescent="0.35">
      <c r="A26" t="s">
        <v>211</v>
      </c>
    </row>
    <row r="27" spans="1:3" x14ac:dyDescent="0.35">
      <c r="A27" t="s">
        <v>212</v>
      </c>
    </row>
    <row r="28" spans="1:3" x14ac:dyDescent="0.35">
      <c r="A28" t="s">
        <v>213</v>
      </c>
    </row>
    <row r="29" spans="1:3" x14ac:dyDescent="0.35">
      <c r="A29" t="s">
        <v>214</v>
      </c>
    </row>
    <row r="31" spans="1:3" x14ac:dyDescent="0.35">
      <c r="A31" s="16" t="str">
        <f>HYPERLINK("#'Spis treści'!A1", "Powrót do spisu treści")</f>
        <v>Powrót do spisu treści</v>
      </c>
    </row>
  </sheetData>
  <pageMargins left="0.7" right="0.7" top="0.75" bottom="0.75" header="0.3" footer="0.3"/>
  <pageSetup paperSize="9" orientation="portrait" horizontalDpi="300" verticalDpi="300"/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D31"/>
  <sheetViews>
    <sheetView workbookViewId="0"/>
  </sheetViews>
  <sheetFormatPr defaultColWidth="10.90625" defaultRowHeight="14.5" x14ac:dyDescent="0.35"/>
  <cols>
    <col min="1" max="1" width="22.7265625" customWidth="1"/>
    <col min="2" max="2" width="20.7265625" customWidth="1"/>
    <col min="3" max="3" width="21.7265625" customWidth="1"/>
    <col min="4" max="4" width="18.7265625" customWidth="1"/>
  </cols>
  <sheetData>
    <row r="1" spans="1:4" x14ac:dyDescent="0.35">
      <c r="A1" t="s">
        <v>236</v>
      </c>
    </row>
    <row r="3" spans="1:4" x14ac:dyDescent="0.35">
      <c r="A3" s="9" t="s">
        <v>229</v>
      </c>
      <c r="B3" s="8" t="s">
        <v>230</v>
      </c>
      <c r="C3" s="8" t="s">
        <v>237</v>
      </c>
      <c r="D3" s="10" t="s">
        <v>231</v>
      </c>
    </row>
    <row r="4" spans="1:4" x14ac:dyDescent="0.35">
      <c r="A4" s="2" t="s">
        <v>203</v>
      </c>
      <c r="B4" t="s">
        <v>232</v>
      </c>
      <c r="C4" t="s">
        <v>203</v>
      </c>
      <c r="D4" s="51">
        <v>3317</v>
      </c>
    </row>
    <row r="5" spans="1:4" x14ac:dyDescent="0.35">
      <c r="A5" s="2" t="s">
        <v>203</v>
      </c>
      <c r="B5" t="s">
        <v>203</v>
      </c>
      <c r="C5" t="s">
        <v>203</v>
      </c>
      <c r="D5" s="51">
        <v>120300</v>
      </c>
    </row>
    <row r="6" spans="1:4" x14ac:dyDescent="0.35">
      <c r="A6" s="2" t="s">
        <v>203</v>
      </c>
      <c r="B6" t="s">
        <v>203</v>
      </c>
      <c r="C6" t="s">
        <v>234</v>
      </c>
      <c r="D6" s="51">
        <v>2718</v>
      </c>
    </row>
    <row r="7" spans="1:4" x14ac:dyDescent="0.35">
      <c r="A7" s="2" t="s">
        <v>203</v>
      </c>
      <c r="B7" t="s">
        <v>233</v>
      </c>
      <c r="C7" t="s">
        <v>203</v>
      </c>
      <c r="D7" s="51">
        <v>1463</v>
      </c>
    </row>
    <row r="8" spans="1:4" x14ac:dyDescent="0.35">
      <c r="A8" s="2" t="s">
        <v>203</v>
      </c>
      <c r="B8" t="s">
        <v>233</v>
      </c>
      <c r="C8" t="s">
        <v>233</v>
      </c>
      <c r="D8" s="51">
        <v>4316</v>
      </c>
    </row>
    <row r="9" spans="1:4" x14ac:dyDescent="0.35">
      <c r="A9" s="2" t="s">
        <v>203</v>
      </c>
      <c r="B9" t="s">
        <v>234</v>
      </c>
      <c r="C9" t="s">
        <v>234</v>
      </c>
      <c r="D9" s="51">
        <v>4327</v>
      </c>
    </row>
    <row r="10" spans="1:4" x14ac:dyDescent="0.35">
      <c r="A10" s="2" t="s">
        <v>203</v>
      </c>
      <c r="B10" t="s">
        <v>203</v>
      </c>
      <c r="C10" t="s">
        <v>232</v>
      </c>
      <c r="D10" s="51">
        <v>3440</v>
      </c>
    </row>
    <row r="11" spans="1:4" x14ac:dyDescent="0.35">
      <c r="A11" s="2" t="s">
        <v>203</v>
      </c>
      <c r="B11" t="s">
        <v>232</v>
      </c>
      <c r="C11" t="s">
        <v>232</v>
      </c>
      <c r="D11" s="51">
        <v>4390</v>
      </c>
    </row>
    <row r="12" spans="1:4" x14ac:dyDescent="0.35">
      <c r="A12" s="2" t="s">
        <v>203</v>
      </c>
      <c r="B12" t="s">
        <v>232</v>
      </c>
      <c r="C12" t="s">
        <v>233</v>
      </c>
      <c r="D12" s="51">
        <v>2881</v>
      </c>
    </row>
    <row r="13" spans="1:4" x14ac:dyDescent="0.35">
      <c r="A13" s="2" t="s">
        <v>203</v>
      </c>
      <c r="B13" t="s">
        <v>234</v>
      </c>
      <c r="C13" t="s">
        <v>203</v>
      </c>
      <c r="D13" s="51">
        <v>2021</v>
      </c>
    </row>
    <row r="14" spans="1:4" x14ac:dyDescent="0.35">
      <c r="A14" s="2" t="s">
        <v>203</v>
      </c>
      <c r="B14" t="s">
        <v>233</v>
      </c>
      <c r="C14" t="s">
        <v>232</v>
      </c>
      <c r="D14" s="51">
        <v>260</v>
      </c>
    </row>
    <row r="15" spans="1:4" x14ac:dyDescent="0.35">
      <c r="A15" s="2" t="s">
        <v>203</v>
      </c>
      <c r="B15" t="s">
        <v>203</v>
      </c>
      <c r="C15" t="s">
        <v>233</v>
      </c>
      <c r="D15" s="51">
        <v>2860</v>
      </c>
    </row>
    <row r="16" spans="1:4" x14ac:dyDescent="0.35">
      <c r="A16" s="2" t="s">
        <v>203</v>
      </c>
      <c r="B16" t="s">
        <v>233</v>
      </c>
      <c r="C16" t="s">
        <v>234</v>
      </c>
      <c r="D16" s="51">
        <v>221</v>
      </c>
    </row>
    <row r="17" spans="1:4" x14ac:dyDescent="0.35">
      <c r="A17" s="2" t="s">
        <v>203</v>
      </c>
      <c r="B17" t="s">
        <v>234</v>
      </c>
      <c r="C17" t="s">
        <v>233</v>
      </c>
      <c r="D17" s="51">
        <v>242</v>
      </c>
    </row>
    <row r="18" spans="1:4" x14ac:dyDescent="0.35">
      <c r="A18" s="2" t="s">
        <v>203</v>
      </c>
      <c r="B18" t="s">
        <v>232</v>
      </c>
      <c r="C18" t="s">
        <v>234</v>
      </c>
      <c r="D18" s="51">
        <v>508</v>
      </c>
    </row>
    <row r="19" spans="1:4" x14ac:dyDescent="0.35">
      <c r="A19" s="12" t="s">
        <v>203</v>
      </c>
      <c r="B19" s="14" t="s">
        <v>234</v>
      </c>
      <c r="C19" s="14" t="s">
        <v>232</v>
      </c>
      <c r="D19" s="52">
        <v>293</v>
      </c>
    </row>
    <row r="21" spans="1:4" x14ac:dyDescent="0.35">
      <c r="A21" t="s">
        <v>83</v>
      </c>
    </row>
    <row r="23" spans="1:4" x14ac:dyDescent="0.35">
      <c r="A23" t="s">
        <v>151</v>
      </c>
    </row>
    <row r="24" spans="1:4" x14ac:dyDescent="0.35">
      <c r="A24" t="s">
        <v>208</v>
      </c>
    </row>
    <row r="25" spans="1:4" x14ac:dyDescent="0.35">
      <c r="A25" t="s">
        <v>210</v>
      </c>
    </row>
    <row r="26" spans="1:4" x14ac:dyDescent="0.35">
      <c r="A26" t="s">
        <v>211</v>
      </c>
    </row>
    <row r="27" spans="1:4" x14ac:dyDescent="0.35">
      <c r="A27" t="s">
        <v>212</v>
      </c>
    </row>
    <row r="28" spans="1:4" x14ac:dyDescent="0.35">
      <c r="A28" t="s">
        <v>213</v>
      </c>
    </row>
    <row r="29" spans="1:4" x14ac:dyDescent="0.35">
      <c r="A29" t="s">
        <v>214</v>
      </c>
    </row>
    <row r="31" spans="1:4" x14ac:dyDescent="0.35">
      <c r="A31" s="16" t="str">
        <f>HYPERLINK("#'Spis treści'!A1", "Powrót do spisu treści")</f>
        <v>Powrót do spisu treści</v>
      </c>
    </row>
  </sheetData>
  <pageMargins left="0.7" right="0.7" top="0.75" bottom="0.75" header="0.3" footer="0.3"/>
  <pageSetup paperSize="9" orientation="portrait" horizontalDpi="300" verticalDpi="300"/>
  <drawing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D31"/>
  <sheetViews>
    <sheetView workbookViewId="0"/>
  </sheetViews>
  <sheetFormatPr defaultColWidth="10.90625" defaultRowHeight="14.5" x14ac:dyDescent="0.35"/>
  <cols>
    <col min="1" max="1" width="22.7265625" customWidth="1"/>
    <col min="2" max="2" width="20.7265625" customWidth="1"/>
    <col min="3" max="3" width="21.7265625" customWidth="1"/>
    <col min="4" max="4" width="18.7265625" customWidth="1"/>
  </cols>
  <sheetData>
    <row r="1" spans="1:4" x14ac:dyDescent="0.35">
      <c r="A1" t="s">
        <v>239</v>
      </c>
    </row>
    <row r="3" spans="1:4" x14ac:dyDescent="0.35">
      <c r="A3" s="9" t="s">
        <v>229</v>
      </c>
      <c r="B3" s="8" t="s">
        <v>230</v>
      </c>
      <c r="C3" s="8" t="s">
        <v>237</v>
      </c>
      <c r="D3" s="10" t="s">
        <v>231</v>
      </c>
    </row>
    <row r="4" spans="1:4" x14ac:dyDescent="0.35">
      <c r="A4" s="2" t="s">
        <v>232</v>
      </c>
      <c r="B4" t="s">
        <v>233</v>
      </c>
      <c r="C4" t="s">
        <v>232</v>
      </c>
      <c r="D4" s="53">
        <v>13236</v>
      </c>
    </row>
    <row r="5" spans="1:4" x14ac:dyDescent="0.35">
      <c r="A5" s="2" t="s">
        <v>232</v>
      </c>
      <c r="B5" t="s">
        <v>232</v>
      </c>
      <c r="C5" t="s">
        <v>232</v>
      </c>
      <c r="D5" s="53">
        <v>24356</v>
      </c>
    </row>
    <row r="6" spans="1:4" x14ac:dyDescent="0.35">
      <c r="A6" s="2" t="s">
        <v>232</v>
      </c>
      <c r="B6" t="s">
        <v>203</v>
      </c>
      <c r="C6" t="s">
        <v>233</v>
      </c>
      <c r="D6" s="53">
        <v>1379</v>
      </c>
    </row>
    <row r="7" spans="1:4" x14ac:dyDescent="0.35">
      <c r="A7" s="2" t="s">
        <v>232</v>
      </c>
      <c r="B7" t="s">
        <v>233</v>
      </c>
      <c r="C7" t="s">
        <v>233</v>
      </c>
      <c r="D7" s="53">
        <v>655</v>
      </c>
    </row>
    <row r="8" spans="1:4" x14ac:dyDescent="0.35">
      <c r="A8" s="2" t="s">
        <v>232</v>
      </c>
      <c r="B8" t="s">
        <v>232</v>
      </c>
      <c r="C8" t="s">
        <v>203</v>
      </c>
      <c r="D8" s="53">
        <v>5078</v>
      </c>
    </row>
    <row r="9" spans="1:4" x14ac:dyDescent="0.35">
      <c r="A9" s="2" t="s">
        <v>232</v>
      </c>
      <c r="B9" t="s">
        <v>203</v>
      </c>
      <c r="C9" t="s">
        <v>232</v>
      </c>
      <c r="D9" s="53">
        <v>4066</v>
      </c>
    </row>
    <row r="10" spans="1:4" x14ac:dyDescent="0.35">
      <c r="A10" s="2" t="s">
        <v>232</v>
      </c>
      <c r="B10" t="s">
        <v>234</v>
      </c>
      <c r="C10" t="s">
        <v>232</v>
      </c>
      <c r="D10" s="53">
        <v>1239</v>
      </c>
    </row>
    <row r="11" spans="1:4" x14ac:dyDescent="0.35">
      <c r="A11" s="2" t="s">
        <v>232</v>
      </c>
      <c r="B11" t="s">
        <v>203</v>
      </c>
      <c r="C11" t="s">
        <v>203</v>
      </c>
      <c r="D11" s="53">
        <v>5232</v>
      </c>
    </row>
    <row r="12" spans="1:4" x14ac:dyDescent="0.35">
      <c r="A12" s="2" t="s">
        <v>232</v>
      </c>
      <c r="B12" t="s">
        <v>233</v>
      </c>
      <c r="C12" t="s">
        <v>203</v>
      </c>
      <c r="D12" s="53">
        <v>1363</v>
      </c>
    </row>
    <row r="13" spans="1:4" x14ac:dyDescent="0.35">
      <c r="A13" s="2" t="s">
        <v>232</v>
      </c>
      <c r="B13" t="s">
        <v>232</v>
      </c>
      <c r="C13" t="s">
        <v>234</v>
      </c>
      <c r="D13" s="53">
        <v>1181</v>
      </c>
    </row>
    <row r="14" spans="1:4" x14ac:dyDescent="0.35">
      <c r="A14" s="2" t="s">
        <v>232</v>
      </c>
      <c r="B14" t="s">
        <v>232</v>
      </c>
      <c r="C14" t="s">
        <v>233</v>
      </c>
      <c r="D14" s="53">
        <v>4155</v>
      </c>
    </row>
    <row r="15" spans="1:4" x14ac:dyDescent="0.35">
      <c r="A15" s="2" t="s">
        <v>232</v>
      </c>
      <c r="B15" t="s">
        <v>234</v>
      </c>
      <c r="C15" t="s">
        <v>234</v>
      </c>
      <c r="D15" s="53">
        <v>1597</v>
      </c>
    </row>
    <row r="16" spans="1:4" x14ac:dyDescent="0.35">
      <c r="A16" s="2" t="s">
        <v>232</v>
      </c>
      <c r="B16" t="s">
        <v>203</v>
      </c>
      <c r="C16" t="s">
        <v>234</v>
      </c>
      <c r="D16" s="53">
        <v>455</v>
      </c>
    </row>
    <row r="17" spans="1:4" x14ac:dyDescent="0.35">
      <c r="A17" s="2" t="s">
        <v>232</v>
      </c>
      <c r="B17" t="s">
        <v>233</v>
      </c>
      <c r="C17" t="s">
        <v>234</v>
      </c>
      <c r="D17" s="53">
        <v>841</v>
      </c>
    </row>
    <row r="18" spans="1:4" x14ac:dyDescent="0.35">
      <c r="A18" s="2" t="s">
        <v>232</v>
      </c>
      <c r="B18" t="s">
        <v>234</v>
      </c>
      <c r="C18" t="s">
        <v>203</v>
      </c>
      <c r="D18" s="53">
        <v>323</v>
      </c>
    </row>
    <row r="19" spans="1:4" x14ac:dyDescent="0.35">
      <c r="A19" s="12" t="s">
        <v>232</v>
      </c>
      <c r="B19" s="14" t="s">
        <v>234</v>
      </c>
      <c r="C19" s="14" t="s">
        <v>233</v>
      </c>
      <c r="D19" s="54">
        <v>454</v>
      </c>
    </row>
    <row r="21" spans="1:4" x14ac:dyDescent="0.35">
      <c r="A21" t="s">
        <v>83</v>
      </c>
    </row>
    <row r="23" spans="1:4" x14ac:dyDescent="0.35">
      <c r="A23" t="s">
        <v>151</v>
      </c>
    </row>
    <row r="24" spans="1:4" x14ac:dyDescent="0.35">
      <c r="A24" t="s">
        <v>208</v>
      </c>
    </row>
    <row r="25" spans="1:4" x14ac:dyDescent="0.35">
      <c r="A25" t="s">
        <v>210</v>
      </c>
    </row>
    <row r="26" spans="1:4" x14ac:dyDescent="0.35">
      <c r="A26" t="s">
        <v>211</v>
      </c>
    </row>
    <row r="27" spans="1:4" x14ac:dyDescent="0.35">
      <c r="A27" t="s">
        <v>212</v>
      </c>
    </row>
    <row r="28" spans="1:4" x14ac:dyDescent="0.35">
      <c r="A28" t="s">
        <v>213</v>
      </c>
    </row>
    <row r="29" spans="1:4" x14ac:dyDescent="0.35">
      <c r="A29" t="s">
        <v>214</v>
      </c>
    </row>
    <row r="31" spans="1:4" x14ac:dyDescent="0.35">
      <c r="A31" s="16" t="str">
        <f>HYPERLINK("#'Spis treści'!A1", "Powrót do spisu treści")</f>
        <v>Powrót do spisu treści</v>
      </c>
    </row>
  </sheetData>
  <pageMargins left="0.7" right="0.7" top="0.75" bottom="0.75" header="0.3" footer="0.3"/>
  <pageSetup paperSize="9" orientation="portrait" horizontalDpi="300" verticalDpi="300"/>
  <drawing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D31"/>
  <sheetViews>
    <sheetView workbookViewId="0"/>
  </sheetViews>
  <sheetFormatPr defaultColWidth="10.90625" defaultRowHeight="14.5" x14ac:dyDescent="0.35"/>
  <cols>
    <col min="1" max="1" width="22.7265625" customWidth="1"/>
    <col min="2" max="2" width="20.7265625" customWidth="1"/>
    <col min="3" max="3" width="21.7265625" customWidth="1"/>
    <col min="4" max="4" width="18.7265625" customWidth="1"/>
  </cols>
  <sheetData>
    <row r="1" spans="1:4" x14ac:dyDescent="0.35">
      <c r="A1" t="s">
        <v>241</v>
      </c>
    </row>
    <row r="3" spans="1:4" x14ac:dyDescent="0.35">
      <c r="A3" s="9" t="s">
        <v>229</v>
      </c>
      <c r="B3" s="8" t="s">
        <v>230</v>
      </c>
      <c r="C3" s="8" t="s">
        <v>237</v>
      </c>
      <c r="D3" s="10" t="s">
        <v>231</v>
      </c>
    </row>
    <row r="4" spans="1:4" x14ac:dyDescent="0.35">
      <c r="A4" s="2" t="s">
        <v>234</v>
      </c>
      <c r="B4" t="s">
        <v>234</v>
      </c>
      <c r="C4" t="s">
        <v>234</v>
      </c>
      <c r="D4" s="55">
        <v>34315</v>
      </c>
    </row>
    <row r="5" spans="1:4" x14ac:dyDescent="0.35">
      <c r="A5" s="2" t="s">
        <v>234</v>
      </c>
      <c r="B5" t="s">
        <v>234</v>
      </c>
      <c r="C5" t="s">
        <v>203</v>
      </c>
      <c r="D5" s="55">
        <v>3699</v>
      </c>
    </row>
    <row r="6" spans="1:4" x14ac:dyDescent="0.35">
      <c r="A6" s="2" t="s">
        <v>234</v>
      </c>
      <c r="B6" t="s">
        <v>233</v>
      </c>
      <c r="C6" t="s">
        <v>234</v>
      </c>
      <c r="D6" s="55">
        <v>1093</v>
      </c>
    </row>
    <row r="7" spans="1:4" x14ac:dyDescent="0.35">
      <c r="A7" s="2" t="s">
        <v>234</v>
      </c>
      <c r="B7" t="s">
        <v>203</v>
      </c>
      <c r="C7" t="s">
        <v>234</v>
      </c>
      <c r="D7" s="55">
        <v>2534</v>
      </c>
    </row>
    <row r="8" spans="1:4" x14ac:dyDescent="0.35">
      <c r="A8" s="2" t="s">
        <v>234</v>
      </c>
      <c r="B8" t="s">
        <v>232</v>
      </c>
      <c r="C8" t="s">
        <v>203</v>
      </c>
      <c r="D8" s="55">
        <v>348</v>
      </c>
    </row>
    <row r="9" spans="1:4" x14ac:dyDescent="0.35">
      <c r="A9" s="2" t="s">
        <v>234</v>
      </c>
      <c r="B9" t="s">
        <v>232</v>
      </c>
      <c r="C9" t="s">
        <v>234</v>
      </c>
      <c r="D9" s="55">
        <v>559</v>
      </c>
    </row>
    <row r="10" spans="1:4" x14ac:dyDescent="0.35">
      <c r="A10" s="2" t="s">
        <v>234</v>
      </c>
      <c r="B10" t="s">
        <v>203</v>
      </c>
      <c r="C10" t="s">
        <v>203</v>
      </c>
      <c r="D10" s="55">
        <v>3393</v>
      </c>
    </row>
    <row r="11" spans="1:4" x14ac:dyDescent="0.35">
      <c r="A11" s="2" t="s">
        <v>234</v>
      </c>
      <c r="B11" t="s">
        <v>234</v>
      </c>
      <c r="C11" t="s">
        <v>233</v>
      </c>
      <c r="D11" s="55">
        <v>817</v>
      </c>
    </row>
    <row r="12" spans="1:4" x14ac:dyDescent="0.35">
      <c r="A12" s="2" t="s">
        <v>234</v>
      </c>
      <c r="B12" t="s">
        <v>234</v>
      </c>
      <c r="C12" t="s">
        <v>232</v>
      </c>
      <c r="D12" s="55">
        <v>995</v>
      </c>
    </row>
    <row r="13" spans="1:4" x14ac:dyDescent="0.35">
      <c r="A13" s="2" t="s">
        <v>234</v>
      </c>
      <c r="B13" t="s">
        <v>233</v>
      </c>
      <c r="C13" t="s">
        <v>233</v>
      </c>
      <c r="D13" s="55">
        <v>336</v>
      </c>
    </row>
    <row r="14" spans="1:4" x14ac:dyDescent="0.35">
      <c r="A14" s="2" t="s">
        <v>234</v>
      </c>
      <c r="B14" t="s">
        <v>232</v>
      </c>
      <c r="C14" t="s">
        <v>233</v>
      </c>
      <c r="D14" s="55">
        <v>228</v>
      </c>
    </row>
    <row r="15" spans="1:4" x14ac:dyDescent="0.35">
      <c r="A15" s="2" t="s">
        <v>234</v>
      </c>
      <c r="B15" t="s">
        <v>233</v>
      </c>
      <c r="C15" t="s">
        <v>203</v>
      </c>
      <c r="D15" s="55">
        <v>185</v>
      </c>
    </row>
    <row r="16" spans="1:4" x14ac:dyDescent="0.35">
      <c r="A16" s="2" t="s">
        <v>234</v>
      </c>
      <c r="B16" t="s">
        <v>203</v>
      </c>
      <c r="C16" t="s">
        <v>232</v>
      </c>
      <c r="D16" s="55">
        <v>263</v>
      </c>
    </row>
    <row r="17" spans="1:4" x14ac:dyDescent="0.35">
      <c r="A17" s="2" t="s">
        <v>234</v>
      </c>
      <c r="B17" t="s">
        <v>232</v>
      </c>
      <c r="C17" t="s">
        <v>232</v>
      </c>
      <c r="D17" s="55">
        <v>813</v>
      </c>
    </row>
    <row r="18" spans="1:4" x14ac:dyDescent="0.35">
      <c r="A18" s="2" t="s">
        <v>234</v>
      </c>
      <c r="B18" t="s">
        <v>203</v>
      </c>
      <c r="C18" t="s">
        <v>233</v>
      </c>
      <c r="D18" s="55">
        <v>294</v>
      </c>
    </row>
    <row r="19" spans="1:4" x14ac:dyDescent="0.35">
      <c r="A19" s="12" t="s">
        <v>234</v>
      </c>
      <c r="B19" s="14" t="s">
        <v>233</v>
      </c>
      <c r="C19" s="14" t="s">
        <v>232</v>
      </c>
      <c r="D19" s="56">
        <v>52</v>
      </c>
    </row>
    <row r="21" spans="1:4" x14ac:dyDescent="0.35">
      <c r="A21" t="s">
        <v>83</v>
      </c>
    </row>
    <row r="23" spans="1:4" x14ac:dyDescent="0.35">
      <c r="A23" t="s">
        <v>151</v>
      </c>
    </row>
    <row r="24" spans="1:4" x14ac:dyDescent="0.35">
      <c r="A24" t="s">
        <v>208</v>
      </c>
    </row>
    <row r="25" spans="1:4" x14ac:dyDescent="0.35">
      <c r="A25" t="s">
        <v>210</v>
      </c>
    </row>
    <row r="26" spans="1:4" x14ac:dyDescent="0.35">
      <c r="A26" t="s">
        <v>211</v>
      </c>
    </row>
    <row r="27" spans="1:4" x14ac:dyDescent="0.35">
      <c r="A27" t="s">
        <v>212</v>
      </c>
    </row>
    <row r="28" spans="1:4" x14ac:dyDescent="0.35">
      <c r="A28" t="s">
        <v>213</v>
      </c>
    </row>
    <row r="29" spans="1:4" x14ac:dyDescent="0.35">
      <c r="A29" t="s">
        <v>214</v>
      </c>
    </row>
    <row r="31" spans="1:4" x14ac:dyDescent="0.35">
      <c r="A31" s="16" t="str">
        <f>HYPERLINK("#'Spis treści'!A1", "Powrót do spisu treści")</f>
        <v>Powrót do spisu treści</v>
      </c>
    </row>
  </sheetData>
  <pageMargins left="0.7" right="0.7" top="0.75" bottom="0.75" header="0.3" footer="0.3"/>
  <pageSetup paperSize="9" orientation="portrait" horizontalDpi="300" verticalDpi="300"/>
  <drawing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B21"/>
  <sheetViews>
    <sheetView workbookViewId="0"/>
  </sheetViews>
  <sheetFormatPr defaultColWidth="10.90625" defaultRowHeight="14.5" x14ac:dyDescent="0.35"/>
  <cols>
    <col min="1" max="1" width="6.7265625" style="91" customWidth="1"/>
    <col min="2" max="2" width="27.7265625" customWidth="1"/>
  </cols>
  <sheetData>
    <row r="1" spans="1:2" x14ac:dyDescent="0.35">
      <c r="A1" s="91" t="s">
        <v>242</v>
      </c>
    </row>
    <row r="3" spans="1:2" x14ac:dyDescent="0.35">
      <c r="A3" s="92" t="s">
        <v>4</v>
      </c>
      <c r="B3" s="10" t="s">
        <v>243</v>
      </c>
    </row>
    <row r="4" spans="1:2" x14ac:dyDescent="0.35">
      <c r="A4" s="93">
        <v>2014</v>
      </c>
      <c r="B4" s="102">
        <v>94.2</v>
      </c>
    </row>
    <row r="5" spans="1:2" x14ac:dyDescent="0.35">
      <c r="A5" s="93">
        <v>2015</v>
      </c>
      <c r="B5" s="102">
        <v>98.9</v>
      </c>
    </row>
    <row r="6" spans="1:2" x14ac:dyDescent="0.35">
      <c r="A6" s="93">
        <v>2016</v>
      </c>
      <c r="B6" s="102">
        <v>106.9</v>
      </c>
    </row>
    <row r="7" spans="1:2" x14ac:dyDescent="0.35">
      <c r="A7" s="93">
        <v>2017</v>
      </c>
      <c r="B7" s="102">
        <v>114.2</v>
      </c>
    </row>
    <row r="8" spans="1:2" x14ac:dyDescent="0.35">
      <c r="A8" s="93">
        <v>2018</v>
      </c>
      <c r="B8" s="102">
        <v>120.1</v>
      </c>
    </row>
    <row r="9" spans="1:2" x14ac:dyDescent="0.35">
      <c r="A9" s="93">
        <v>2019</v>
      </c>
      <c r="B9" s="102">
        <v>124.2</v>
      </c>
    </row>
    <row r="10" spans="1:2" x14ac:dyDescent="0.35">
      <c r="A10" s="93">
        <v>2020</v>
      </c>
      <c r="B10" s="102">
        <v>115</v>
      </c>
    </row>
    <row r="11" spans="1:2" x14ac:dyDescent="0.35">
      <c r="A11" s="93">
        <v>2021</v>
      </c>
      <c r="B11" s="102">
        <v>116.9</v>
      </c>
    </row>
    <row r="12" spans="1:2" x14ac:dyDescent="0.35">
      <c r="A12" s="93">
        <v>2022</v>
      </c>
      <c r="B12" s="102">
        <v>120</v>
      </c>
    </row>
    <row r="13" spans="1:2" x14ac:dyDescent="0.35">
      <c r="A13" s="93">
        <v>2023</v>
      </c>
      <c r="B13" s="102">
        <v>127.3</v>
      </c>
    </row>
    <row r="14" spans="1:2" x14ac:dyDescent="0.35">
      <c r="A14" s="93">
        <v>2024</v>
      </c>
      <c r="B14" s="102">
        <v>135.9</v>
      </c>
    </row>
    <row r="15" spans="1:2" x14ac:dyDescent="0.35">
      <c r="A15" s="94">
        <v>2025</v>
      </c>
      <c r="B15" s="104">
        <v>147.80000000000001</v>
      </c>
    </row>
    <row r="17" spans="1:1" x14ac:dyDescent="0.35">
      <c r="A17" s="91" t="s">
        <v>83</v>
      </c>
    </row>
    <row r="19" spans="1:1" x14ac:dyDescent="0.35">
      <c r="A19" s="91" t="s">
        <v>245</v>
      </c>
    </row>
    <row r="21" spans="1:1" x14ac:dyDescent="0.35">
      <c r="A21" s="95" t="str">
        <f>HYPERLINK("#'Spis treści'!A1", "Powrót do spisu treści")</f>
        <v>Powrót do spisu treści</v>
      </c>
    </row>
  </sheetData>
  <pageMargins left="0.7" right="0.7" top="0.75" bottom="0.75" header="0.3" footer="0.3"/>
  <pageSetup paperSize="9" orientation="portrait" horizontalDpi="300" verticalDpi="300"/>
  <drawing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C57"/>
  <sheetViews>
    <sheetView workbookViewId="0"/>
  </sheetViews>
  <sheetFormatPr defaultColWidth="10.90625" defaultRowHeight="14.5" x14ac:dyDescent="0.35"/>
  <cols>
    <col min="1" max="1" width="6.7265625" style="91" customWidth="1"/>
    <col min="2" max="2" width="14.26953125" bestFit="1" customWidth="1"/>
    <col min="3" max="3" width="30.7265625" customWidth="1"/>
  </cols>
  <sheetData>
    <row r="1" spans="1:3" x14ac:dyDescent="0.35">
      <c r="A1" s="91" t="s">
        <v>246</v>
      </c>
    </row>
    <row r="3" spans="1:3" x14ac:dyDescent="0.35">
      <c r="A3" s="92" t="s">
        <v>4</v>
      </c>
      <c r="B3" s="8" t="s">
        <v>76</v>
      </c>
      <c r="C3" s="10" t="s">
        <v>247</v>
      </c>
    </row>
    <row r="4" spans="1:3" x14ac:dyDescent="0.35">
      <c r="A4" s="93">
        <v>2014</v>
      </c>
      <c r="B4" t="s">
        <v>80</v>
      </c>
      <c r="C4" s="57">
        <v>4.5999999999999999E-2</v>
      </c>
    </row>
    <row r="5" spans="1:3" x14ac:dyDescent="0.35">
      <c r="A5" s="93">
        <v>2014</v>
      </c>
      <c r="B5" t="s">
        <v>78</v>
      </c>
      <c r="C5" s="57">
        <v>0.17599999999999999</v>
      </c>
    </row>
    <row r="6" spans="1:3" x14ac:dyDescent="0.35">
      <c r="A6" s="93">
        <v>2014</v>
      </c>
      <c r="B6" t="s">
        <v>79</v>
      </c>
      <c r="C6" s="57">
        <v>0.52800000000000002</v>
      </c>
    </row>
    <row r="7" spans="1:3" x14ac:dyDescent="0.35">
      <c r="A7" s="93">
        <v>2014</v>
      </c>
      <c r="B7" t="s">
        <v>81</v>
      </c>
      <c r="C7" s="57">
        <v>0.25</v>
      </c>
    </row>
    <row r="8" spans="1:3" x14ac:dyDescent="0.35">
      <c r="A8" s="93">
        <v>2015</v>
      </c>
      <c r="B8" t="s">
        <v>80</v>
      </c>
      <c r="C8" s="57">
        <v>4.4999999999999998E-2</v>
      </c>
    </row>
    <row r="9" spans="1:3" x14ac:dyDescent="0.35">
      <c r="A9" s="93">
        <v>2015</v>
      </c>
      <c r="B9" t="s">
        <v>78</v>
      </c>
      <c r="C9" s="57">
        <v>0.17399999999999999</v>
      </c>
    </row>
    <row r="10" spans="1:3" x14ac:dyDescent="0.35">
      <c r="A10" s="93">
        <v>2015</v>
      </c>
      <c r="B10" t="s">
        <v>79</v>
      </c>
      <c r="C10" s="57">
        <v>0.51200000000000001</v>
      </c>
    </row>
    <row r="11" spans="1:3" x14ac:dyDescent="0.35">
      <c r="A11" s="93">
        <v>2015</v>
      </c>
      <c r="B11" t="s">
        <v>81</v>
      </c>
      <c r="C11" s="57">
        <v>0.27</v>
      </c>
    </row>
    <row r="12" spans="1:3" x14ac:dyDescent="0.35">
      <c r="A12" s="93">
        <v>2016</v>
      </c>
      <c r="B12" t="s">
        <v>80</v>
      </c>
      <c r="C12" s="57">
        <v>4.2000000000000003E-2</v>
      </c>
    </row>
    <row r="13" spans="1:3" x14ac:dyDescent="0.35">
      <c r="A13" s="93">
        <v>2016</v>
      </c>
      <c r="B13" t="s">
        <v>78</v>
      </c>
      <c r="C13" s="57">
        <v>0.17100000000000001</v>
      </c>
    </row>
    <row r="14" spans="1:3" x14ac:dyDescent="0.35">
      <c r="A14" s="93">
        <v>2016</v>
      </c>
      <c r="B14" t="s">
        <v>79</v>
      </c>
      <c r="C14" s="57">
        <v>0.501</v>
      </c>
    </row>
    <row r="15" spans="1:3" x14ac:dyDescent="0.35">
      <c r="A15" s="93">
        <v>2016</v>
      </c>
      <c r="B15" t="s">
        <v>81</v>
      </c>
      <c r="C15" s="57">
        <v>0.28599999999999998</v>
      </c>
    </row>
    <row r="16" spans="1:3" x14ac:dyDescent="0.35">
      <c r="A16" s="93">
        <v>2017</v>
      </c>
      <c r="B16" t="s">
        <v>80</v>
      </c>
      <c r="C16" s="57">
        <v>3.6999999999999998E-2</v>
      </c>
    </row>
    <row r="17" spans="1:3" x14ac:dyDescent="0.35">
      <c r="A17" s="93">
        <v>2017</v>
      </c>
      <c r="B17" t="s">
        <v>78</v>
      </c>
      <c r="C17" s="57">
        <v>0.16400000000000001</v>
      </c>
    </row>
    <row r="18" spans="1:3" x14ac:dyDescent="0.35">
      <c r="A18" s="93">
        <v>2017</v>
      </c>
      <c r="B18" t="s">
        <v>79</v>
      </c>
      <c r="C18" s="57">
        <v>0.498</v>
      </c>
    </row>
    <row r="19" spans="1:3" x14ac:dyDescent="0.35">
      <c r="A19" s="93">
        <v>2017</v>
      </c>
      <c r="B19" t="s">
        <v>81</v>
      </c>
      <c r="C19" s="57">
        <v>0.30199999999999999</v>
      </c>
    </row>
    <row r="20" spans="1:3" x14ac:dyDescent="0.35">
      <c r="A20" s="93">
        <v>2018</v>
      </c>
      <c r="B20" t="s">
        <v>80</v>
      </c>
      <c r="C20" s="57">
        <v>3.3000000000000002E-2</v>
      </c>
    </row>
    <row r="21" spans="1:3" x14ac:dyDescent="0.35">
      <c r="A21" s="93">
        <v>2018</v>
      </c>
      <c r="B21" t="s">
        <v>78</v>
      </c>
      <c r="C21" s="57">
        <v>0.16700000000000001</v>
      </c>
    </row>
    <row r="22" spans="1:3" x14ac:dyDescent="0.35">
      <c r="A22" s="93">
        <v>2018</v>
      </c>
      <c r="B22" t="s">
        <v>79</v>
      </c>
      <c r="C22" s="57">
        <v>0.48499999999999999</v>
      </c>
    </row>
    <row r="23" spans="1:3" x14ac:dyDescent="0.35">
      <c r="A23" s="93">
        <v>2018</v>
      </c>
      <c r="B23" t="s">
        <v>81</v>
      </c>
      <c r="C23" s="57">
        <v>0.315</v>
      </c>
    </row>
    <row r="24" spans="1:3" x14ac:dyDescent="0.35">
      <c r="A24" s="93">
        <v>2019</v>
      </c>
      <c r="B24" t="s">
        <v>80</v>
      </c>
      <c r="C24" s="57">
        <v>3.1E-2</v>
      </c>
    </row>
    <row r="25" spans="1:3" x14ac:dyDescent="0.35">
      <c r="A25" s="93">
        <v>2019</v>
      </c>
      <c r="B25" t="s">
        <v>78</v>
      </c>
      <c r="C25" s="57">
        <v>0.17</v>
      </c>
    </row>
    <row r="26" spans="1:3" x14ac:dyDescent="0.35">
      <c r="A26" s="93">
        <v>2019</v>
      </c>
      <c r="B26" t="s">
        <v>79</v>
      </c>
      <c r="C26" s="57">
        <v>0.47499999999999998</v>
      </c>
    </row>
    <row r="27" spans="1:3" x14ac:dyDescent="0.35">
      <c r="A27" s="93">
        <v>2019</v>
      </c>
      <c r="B27" t="s">
        <v>81</v>
      </c>
      <c r="C27" s="57">
        <v>0.32400000000000001</v>
      </c>
    </row>
    <row r="28" spans="1:3" x14ac:dyDescent="0.35">
      <c r="A28" s="93">
        <v>2020</v>
      </c>
      <c r="B28" t="s">
        <v>80</v>
      </c>
      <c r="C28" s="57">
        <v>2.8000000000000001E-2</v>
      </c>
    </row>
    <row r="29" spans="1:3" x14ac:dyDescent="0.35">
      <c r="A29" s="93">
        <v>2020</v>
      </c>
      <c r="B29" t="s">
        <v>78</v>
      </c>
      <c r="C29" s="57">
        <v>0.17299999999999999</v>
      </c>
    </row>
    <row r="30" spans="1:3" x14ac:dyDescent="0.35">
      <c r="A30" s="93">
        <v>2020</v>
      </c>
      <c r="B30" t="s">
        <v>79</v>
      </c>
      <c r="C30" s="57">
        <v>0.46</v>
      </c>
    </row>
    <row r="31" spans="1:3" x14ac:dyDescent="0.35">
      <c r="A31" s="93">
        <v>2020</v>
      </c>
      <c r="B31" t="s">
        <v>81</v>
      </c>
      <c r="C31" s="57">
        <v>0.33900000000000002</v>
      </c>
    </row>
    <row r="32" spans="1:3" x14ac:dyDescent="0.35">
      <c r="A32" s="93">
        <v>2021</v>
      </c>
      <c r="B32" t="s">
        <v>80</v>
      </c>
      <c r="C32" s="57">
        <v>2.8000000000000001E-2</v>
      </c>
    </row>
    <row r="33" spans="1:3" x14ac:dyDescent="0.35">
      <c r="A33" s="93">
        <v>2021</v>
      </c>
      <c r="B33" t="s">
        <v>78</v>
      </c>
      <c r="C33" s="57">
        <v>0.18</v>
      </c>
    </row>
    <row r="34" spans="1:3" x14ac:dyDescent="0.35">
      <c r="A34" s="93">
        <v>2021</v>
      </c>
      <c r="B34" t="s">
        <v>79</v>
      </c>
      <c r="C34" s="57">
        <v>0.45700000000000002</v>
      </c>
    </row>
    <row r="35" spans="1:3" x14ac:dyDescent="0.35">
      <c r="A35" s="93">
        <v>2021</v>
      </c>
      <c r="B35" t="s">
        <v>81</v>
      </c>
      <c r="C35" s="57">
        <v>0.33600000000000002</v>
      </c>
    </row>
    <row r="36" spans="1:3" x14ac:dyDescent="0.35">
      <c r="A36" s="93">
        <v>2022</v>
      </c>
      <c r="B36" t="s">
        <v>80</v>
      </c>
      <c r="C36" s="57">
        <v>2.5999999999999999E-2</v>
      </c>
    </row>
    <row r="37" spans="1:3" x14ac:dyDescent="0.35">
      <c r="A37" s="93">
        <v>2022</v>
      </c>
      <c r="B37" t="s">
        <v>78</v>
      </c>
      <c r="C37" s="57">
        <v>0.182</v>
      </c>
    </row>
    <row r="38" spans="1:3" x14ac:dyDescent="0.35">
      <c r="A38" s="93">
        <v>2022</v>
      </c>
      <c r="B38" t="s">
        <v>79</v>
      </c>
      <c r="C38" s="57">
        <v>0.45900000000000002</v>
      </c>
    </row>
    <row r="39" spans="1:3" x14ac:dyDescent="0.35">
      <c r="A39" s="93">
        <v>2022</v>
      </c>
      <c r="B39" t="s">
        <v>81</v>
      </c>
      <c r="C39" s="57">
        <v>0.33300000000000002</v>
      </c>
    </row>
    <row r="40" spans="1:3" x14ac:dyDescent="0.35">
      <c r="A40" s="93">
        <v>2023</v>
      </c>
      <c r="B40" t="s">
        <v>80</v>
      </c>
      <c r="C40" s="57">
        <v>2.4E-2</v>
      </c>
    </row>
    <row r="41" spans="1:3" x14ac:dyDescent="0.35">
      <c r="A41" s="93">
        <v>2023</v>
      </c>
      <c r="B41" t="s">
        <v>78</v>
      </c>
      <c r="C41" s="57">
        <v>0.187</v>
      </c>
    </row>
    <row r="42" spans="1:3" x14ac:dyDescent="0.35">
      <c r="A42" s="93">
        <v>2023</v>
      </c>
      <c r="B42" t="s">
        <v>79</v>
      </c>
      <c r="C42" s="57">
        <v>0.46300000000000002</v>
      </c>
    </row>
    <row r="43" spans="1:3" x14ac:dyDescent="0.35">
      <c r="A43" s="93">
        <v>2023</v>
      </c>
      <c r="B43" t="s">
        <v>81</v>
      </c>
      <c r="C43" s="57">
        <v>0.32600000000000001</v>
      </c>
    </row>
    <row r="44" spans="1:3" x14ac:dyDescent="0.35">
      <c r="A44" s="93">
        <v>2024</v>
      </c>
      <c r="B44" t="s">
        <v>80</v>
      </c>
      <c r="C44" s="57">
        <v>2.1000000000000001E-2</v>
      </c>
    </row>
    <row r="45" spans="1:3" x14ac:dyDescent="0.35">
      <c r="A45" s="93">
        <v>2024</v>
      </c>
      <c r="B45" t="s">
        <v>78</v>
      </c>
      <c r="C45" s="57">
        <v>0.189</v>
      </c>
    </row>
    <row r="46" spans="1:3" x14ac:dyDescent="0.35">
      <c r="A46" s="93">
        <v>2024</v>
      </c>
      <c r="B46" t="s">
        <v>79</v>
      </c>
      <c r="C46" s="57">
        <v>0.47</v>
      </c>
    </row>
    <row r="47" spans="1:3" x14ac:dyDescent="0.35">
      <c r="A47" s="93">
        <v>2024</v>
      </c>
      <c r="B47" t="s">
        <v>81</v>
      </c>
      <c r="C47" s="57">
        <v>0.32100000000000001</v>
      </c>
    </row>
    <row r="48" spans="1:3" x14ac:dyDescent="0.35">
      <c r="A48" s="93">
        <v>2025</v>
      </c>
      <c r="B48" t="s">
        <v>80</v>
      </c>
      <c r="C48" s="57">
        <v>1.9E-2</v>
      </c>
    </row>
    <row r="49" spans="1:3" x14ac:dyDescent="0.35">
      <c r="A49" s="93">
        <v>2025</v>
      </c>
      <c r="B49" t="s">
        <v>78</v>
      </c>
      <c r="C49" s="57">
        <v>0.183</v>
      </c>
    </row>
    <row r="50" spans="1:3" x14ac:dyDescent="0.35">
      <c r="A50" s="93">
        <v>2025</v>
      </c>
      <c r="B50" t="s">
        <v>79</v>
      </c>
      <c r="C50" s="57">
        <v>0.47799999999999998</v>
      </c>
    </row>
    <row r="51" spans="1:3" x14ac:dyDescent="0.35">
      <c r="A51" s="94">
        <v>2025</v>
      </c>
      <c r="B51" s="14" t="s">
        <v>81</v>
      </c>
      <c r="C51" s="58">
        <v>0.32</v>
      </c>
    </row>
    <row r="53" spans="1:3" x14ac:dyDescent="0.35">
      <c r="A53" s="91" t="s">
        <v>83</v>
      </c>
    </row>
    <row r="55" spans="1:3" x14ac:dyDescent="0.35">
      <c r="A55" s="91" t="s">
        <v>245</v>
      </c>
    </row>
    <row r="57" spans="1:3" x14ac:dyDescent="0.35">
      <c r="A57" s="95" t="str">
        <f>HYPERLINK("#'Spis treści'!A1", "Powrót do spisu treści")</f>
        <v>Powrót do spisu treści</v>
      </c>
    </row>
  </sheetData>
  <pageMargins left="0.7" right="0.7" top="0.75" bottom="0.75" header="0.3" footer="0.3"/>
  <pageSetup paperSize="9" orientation="portrait" horizontalDpi="300" verticalDpi="300"/>
  <drawing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B25"/>
  <sheetViews>
    <sheetView workbookViewId="0"/>
  </sheetViews>
  <sheetFormatPr defaultColWidth="10.90625" defaultRowHeight="14.5" x14ac:dyDescent="0.35"/>
  <cols>
    <col min="1" max="1" width="21.7265625" customWidth="1"/>
    <col min="2" max="2" width="14.7265625" style="101" customWidth="1"/>
  </cols>
  <sheetData>
    <row r="1" spans="1:2" x14ac:dyDescent="0.35">
      <c r="A1" t="s">
        <v>249</v>
      </c>
    </row>
    <row r="3" spans="1:2" x14ac:dyDescent="0.35">
      <c r="A3" s="9" t="s">
        <v>89</v>
      </c>
      <c r="B3" s="137" t="s">
        <v>250</v>
      </c>
    </row>
    <row r="4" spans="1:2" x14ac:dyDescent="0.35">
      <c r="A4" s="2" t="s">
        <v>251</v>
      </c>
      <c r="B4" s="102">
        <v>133</v>
      </c>
    </row>
    <row r="5" spans="1:2" x14ac:dyDescent="0.35">
      <c r="A5" s="2" t="s">
        <v>252</v>
      </c>
      <c r="B5" s="102">
        <v>161.69999999999999</v>
      </c>
    </row>
    <row r="6" spans="1:2" x14ac:dyDescent="0.35">
      <c r="A6" s="2" t="s">
        <v>253</v>
      </c>
      <c r="B6" s="102">
        <v>139.6</v>
      </c>
    </row>
    <row r="7" spans="1:2" x14ac:dyDescent="0.35">
      <c r="A7" s="2" t="s">
        <v>254</v>
      </c>
      <c r="B7" s="102">
        <v>106.4</v>
      </c>
    </row>
    <row r="8" spans="1:2" x14ac:dyDescent="0.35">
      <c r="A8" s="2" t="s">
        <v>255</v>
      </c>
      <c r="B8" s="102">
        <v>141.1</v>
      </c>
    </row>
    <row r="9" spans="1:2" x14ac:dyDescent="0.35">
      <c r="A9" s="2" t="s">
        <v>256</v>
      </c>
      <c r="B9" s="102">
        <v>127.9</v>
      </c>
    </row>
    <row r="10" spans="1:2" x14ac:dyDescent="0.35">
      <c r="A10" s="2" t="s">
        <v>257</v>
      </c>
      <c r="B10" s="102">
        <v>139.30000000000001</v>
      </c>
    </row>
    <row r="11" spans="1:2" x14ac:dyDescent="0.35">
      <c r="A11" s="2" t="s">
        <v>258</v>
      </c>
      <c r="B11" s="102">
        <v>136.6</v>
      </c>
    </row>
    <row r="12" spans="1:2" x14ac:dyDescent="0.35">
      <c r="A12" s="2" t="s">
        <v>259</v>
      </c>
      <c r="B12" s="102">
        <v>112.9</v>
      </c>
    </row>
    <row r="13" spans="1:2" x14ac:dyDescent="0.35">
      <c r="A13" s="2" t="s">
        <v>260</v>
      </c>
      <c r="B13" s="102">
        <v>113.4</v>
      </c>
    </row>
    <row r="14" spans="1:2" x14ac:dyDescent="0.35">
      <c r="A14" s="2" t="s">
        <v>261</v>
      </c>
      <c r="B14" s="102">
        <v>97.2</v>
      </c>
    </row>
    <row r="15" spans="1:2" x14ac:dyDescent="0.35">
      <c r="A15" s="2" t="s">
        <v>262</v>
      </c>
      <c r="B15" s="102">
        <v>139.80000000000001</v>
      </c>
    </row>
    <row r="16" spans="1:2" x14ac:dyDescent="0.35">
      <c r="A16" s="2" t="s">
        <v>263</v>
      </c>
      <c r="B16" s="102">
        <v>127.3</v>
      </c>
    </row>
    <row r="17" spans="1:2" x14ac:dyDescent="0.35">
      <c r="A17" s="2" t="s">
        <v>264</v>
      </c>
      <c r="B17" s="102">
        <v>114.9</v>
      </c>
    </row>
    <row r="18" spans="1:2" x14ac:dyDescent="0.35">
      <c r="A18" s="2" t="s">
        <v>265</v>
      </c>
      <c r="B18" s="102">
        <v>116.3</v>
      </c>
    </row>
    <row r="19" spans="1:2" x14ac:dyDescent="0.35">
      <c r="A19" s="12" t="s">
        <v>266</v>
      </c>
      <c r="B19" s="104">
        <v>122.5</v>
      </c>
    </row>
    <row r="21" spans="1:2" x14ac:dyDescent="0.35">
      <c r="A21" t="s">
        <v>268</v>
      </c>
    </row>
    <row r="23" spans="1:2" x14ac:dyDescent="0.35">
      <c r="A23" t="s">
        <v>245</v>
      </c>
    </row>
    <row r="25" spans="1:2" x14ac:dyDescent="0.35">
      <c r="A25" s="16" t="str">
        <f>HYPERLINK("#'Spis treści'!A1", "Powrót do spisu treści")</f>
        <v>Powrót do spisu treści</v>
      </c>
    </row>
  </sheetData>
  <pageMargins left="0.7" right="0.7" top="0.75" bottom="0.75" header="0.3" footer="0.3"/>
  <pageSetup paperSize="9" orientation="portrait" horizontalDpi="300" verticalDpi="300"/>
  <drawing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B25"/>
  <sheetViews>
    <sheetView workbookViewId="0"/>
  </sheetViews>
  <sheetFormatPr defaultColWidth="10.90625" defaultRowHeight="14.5" x14ac:dyDescent="0.35"/>
  <cols>
    <col min="1" max="1" width="21.7265625" customWidth="1"/>
    <col min="2" max="2" width="14.7265625" style="115" customWidth="1"/>
  </cols>
  <sheetData>
    <row r="1" spans="1:2" x14ac:dyDescent="0.35">
      <c r="A1" t="s">
        <v>269</v>
      </c>
    </row>
    <row r="3" spans="1:2" x14ac:dyDescent="0.35">
      <c r="A3" s="9" t="s">
        <v>89</v>
      </c>
      <c r="B3" s="138" t="s">
        <v>250</v>
      </c>
    </row>
    <row r="4" spans="1:2" x14ac:dyDescent="0.35">
      <c r="A4" s="2" t="s">
        <v>251</v>
      </c>
      <c r="B4" s="116">
        <v>84.7</v>
      </c>
    </row>
    <row r="5" spans="1:2" x14ac:dyDescent="0.35">
      <c r="A5" s="2" t="s">
        <v>252</v>
      </c>
      <c r="B5" s="116">
        <v>101.1</v>
      </c>
    </row>
    <row r="6" spans="1:2" x14ac:dyDescent="0.35">
      <c r="A6" s="2" t="s">
        <v>253</v>
      </c>
      <c r="B6" s="116">
        <v>87.3</v>
      </c>
    </row>
    <row r="7" spans="1:2" x14ac:dyDescent="0.35">
      <c r="A7" s="2" t="s">
        <v>254</v>
      </c>
      <c r="B7" s="116">
        <v>67.900000000000006</v>
      </c>
    </row>
    <row r="8" spans="1:2" x14ac:dyDescent="0.35">
      <c r="A8" s="2" t="s">
        <v>255</v>
      </c>
      <c r="B8" s="116">
        <v>88.2</v>
      </c>
    </row>
    <row r="9" spans="1:2" x14ac:dyDescent="0.35">
      <c r="A9" s="2" t="s">
        <v>256</v>
      </c>
      <c r="B9" s="116">
        <v>86</v>
      </c>
    </row>
    <row r="10" spans="1:2" x14ac:dyDescent="0.35">
      <c r="A10" s="2" t="s">
        <v>257</v>
      </c>
      <c r="B10" s="116">
        <v>94.6</v>
      </c>
    </row>
    <row r="11" spans="1:2" x14ac:dyDescent="0.35">
      <c r="A11" s="2" t="s">
        <v>258</v>
      </c>
      <c r="B11" s="116">
        <v>84.8</v>
      </c>
    </row>
    <row r="12" spans="1:2" x14ac:dyDescent="0.35">
      <c r="A12" s="2" t="s">
        <v>259</v>
      </c>
      <c r="B12" s="116">
        <v>73.5</v>
      </c>
    </row>
    <row r="13" spans="1:2" x14ac:dyDescent="0.35">
      <c r="A13" s="2" t="s">
        <v>260</v>
      </c>
      <c r="B13" s="116">
        <v>56.7</v>
      </c>
    </row>
    <row r="14" spans="1:2" x14ac:dyDescent="0.35">
      <c r="A14" s="2" t="s">
        <v>261</v>
      </c>
      <c r="B14" s="116">
        <v>63.1</v>
      </c>
    </row>
    <row r="15" spans="1:2" x14ac:dyDescent="0.35">
      <c r="A15" s="2" t="s">
        <v>262</v>
      </c>
      <c r="B15" s="116">
        <v>96.7</v>
      </c>
    </row>
    <row r="16" spans="1:2" x14ac:dyDescent="0.35">
      <c r="A16" s="2" t="s">
        <v>263</v>
      </c>
      <c r="B16" s="116">
        <v>81.7</v>
      </c>
    </row>
    <row r="17" spans="1:2" x14ac:dyDescent="0.35">
      <c r="A17" s="2" t="s">
        <v>264</v>
      </c>
      <c r="B17" s="116">
        <v>70.2</v>
      </c>
    </row>
    <row r="18" spans="1:2" x14ac:dyDescent="0.35">
      <c r="A18" s="2" t="s">
        <v>265</v>
      </c>
      <c r="B18" s="116">
        <v>79.2</v>
      </c>
    </row>
    <row r="19" spans="1:2" x14ac:dyDescent="0.35">
      <c r="A19" s="12" t="s">
        <v>266</v>
      </c>
      <c r="B19" s="118">
        <v>82.3</v>
      </c>
    </row>
    <row r="21" spans="1:2" x14ac:dyDescent="0.35">
      <c r="A21" t="s">
        <v>268</v>
      </c>
    </row>
    <row r="23" spans="1:2" x14ac:dyDescent="0.35">
      <c r="A23" t="s">
        <v>245</v>
      </c>
    </row>
    <row r="25" spans="1:2" x14ac:dyDescent="0.35">
      <c r="A25" s="16" t="str">
        <f>HYPERLINK("#'Spis treści'!A1", "Powrót do spisu treści")</f>
        <v>Powrót do spisu treści</v>
      </c>
    </row>
  </sheetData>
  <pageMargins left="0.7" right="0.7" top="0.75" bottom="0.75" header="0.3" footer="0.3"/>
  <pageSetup paperSize="9" orientation="portrait" horizontalDpi="300" verticalDpi="300"/>
  <drawing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:B22"/>
  <sheetViews>
    <sheetView workbookViewId="0"/>
  </sheetViews>
  <sheetFormatPr defaultColWidth="10.90625" defaultRowHeight="14.5" x14ac:dyDescent="0.35"/>
  <cols>
    <col min="1" max="1" width="6.7265625" style="91" customWidth="1"/>
    <col min="2" max="2" width="34.7265625" customWidth="1"/>
  </cols>
  <sheetData>
    <row r="1" spans="1:2" x14ac:dyDescent="0.35">
      <c r="A1" s="91" t="s">
        <v>271</v>
      </c>
    </row>
    <row r="3" spans="1:2" x14ac:dyDescent="0.35">
      <c r="A3" s="92" t="s">
        <v>4</v>
      </c>
      <c r="B3" s="10" t="s">
        <v>272</v>
      </c>
    </row>
    <row r="4" spans="1:2" x14ac:dyDescent="0.35">
      <c r="A4" s="93">
        <v>2014</v>
      </c>
      <c r="B4" s="59">
        <v>33.6</v>
      </c>
    </row>
    <row r="5" spans="1:2" x14ac:dyDescent="0.35">
      <c r="A5" s="93">
        <v>2015</v>
      </c>
      <c r="B5" s="59">
        <v>35.799999999999997</v>
      </c>
    </row>
    <row r="6" spans="1:2" x14ac:dyDescent="0.35">
      <c r="A6" s="93">
        <v>2016</v>
      </c>
      <c r="B6" s="59">
        <v>39.4</v>
      </c>
    </row>
    <row r="7" spans="1:2" x14ac:dyDescent="0.35">
      <c r="A7" s="93">
        <v>2017</v>
      </c>
      <c r="B7" s="59">
        <v>40.200000000000003</v>
      </c>
    </row>
    <row r="8" spans="1:2" x14ac:dyDescent="0.35">
      <c r="A8" s="93">
        <v>2018</v>
      </c>
      <c r="B8" s="59">
        <v>40.799999999999997</v>
      </c>
    </row>
    <row r="9" spans="1:2" x14ac:dyDescent="0.35">
      <c r="A9" s="93">
        <v>2019</v>
      </c>
      <c r="B9" s="59">
        <v>41</v>
      </c>
    </row>
    <row r="10" spans="1:2" x14ac:dyDescent="0.35">
      <c r="A10" s="93">
        <v>2020</v>
      </c>
      <c r="B10" s="59">
        <v>30.4</v>
      </c>
    </row>
    <row r="11" spans="1:2" x14ac:dyDescent="0.35">
      <c r="A11" s="93">
        <v>2021</v>
      </c>
      <c r="B11" s="59">
        <v>39</v>
      </c>
    </row>
    <row r="12" spans="1:2" x14ac:dyDescent="0.35">
      <c r="A12" s="93">
        <v>2022</v>
      </c>
      <c r="B12" s="59">
        <v>40.700000000000003</v>
      </c>
    </row>
    <row r="13" spans="1:2" x14ac:dyDescent="0.35">
      <c r="A13" s="93">
        <v>2023</v>
      </c>
      <c r="B13" s="59">
        <v>44.5</v>
      </c>
    </row>
    <row r="14" spans="1:2" x14ac:dyDescent="0.35">
      <c r="A14" s="93">
        <v>2024</v>
      </c>
      <c r="B14" s="59">
        <v>46.4</v>
      </c>
    </row>
    <row r="15" spans="1:2" x14ac:dyDescent="0.35">
      <c r="A15" s="94">
        <v>2025</v>
      </c>
      <c r="B15" s="60">
        <v>52.1</v>
      </c>
    </row>
    <row r="17" spans="1:1" x14ac:dyDescent="0.35">
      <c r="A17" s="91" t="s">
        <v>83</v>
      </c>
    </row>
    <row r="19" spans="1:1" x14ac:dyDescent="0.35">
      <c r="A19" s="91" t="s">
        <v>245</v>
      </c>
    </row>
    <row r="20" spans="1:1" x14ac:dyDescent="0.35">
      <c r="A20" s="91" t="s">
        <v>274</v>
      </c>
    </row>
    <row r="22" spans="1:1" x14ac:dyDescent="0.35">
      <c r="A22" s="95" t="str">
        <f>HYPERLINK("#'Spis treści'!A1", "Powrót do spisu treści")</f>
        <v>Powrót do spisu treści</v>
      </c>
    </row>
  </sheetData>
  <pageMargins left="0.7" right="0.7" top="0.75" bottom="0.75" header="0.3" footer="0.3"/>
  <pageSetup paperSize="9" orientation="portrait" horizontalDpi="300" verticalDpi="300"/>
  <drawing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1:C21"/>
  <sheetViews>
    <sheetView workbookViewId="0"/>
  </sheetViews>
  <sheetFormatPr defaultColWidth="10.90625" defaultRowHeight="14.5" x14ac:dyDescent="0.35"/>
  <cols>
    <col min="1" max="1" width="6.7265625" style="91" customWidth="1"/>
    <col min="2" max="2" width="12.7265625" customWidth="1"/>
    <col min="3" max="3" width="18.7265625" customWidth="1"/>
  </cols>
  <sheetData>
    <row r="1" spans="1:3" x14ac:dyDescent="0.35">
      <c r="A1" s="91" t="s">
        <v>275</v>
      </c>
    </row>
    <row r="3" spans="1:3" x14ac:dyDescent="0.35">
      <c r="A3" s="92" t="s">
        <v>4</v>
      </c>
      <c r="B3" s="8" t="s">
        <v>276</v>
      </c>
      <c r="C3" s="10" t="s">
        <v>277</v>
      </c>
    </row>
    <row r="4" spans="1:3" x14ac:dyDescent="0.35">
      <c r="A4" s="93">
        <v>2014</v>
      </c>
      <c r="B4">
        <v>18.23</v>
      </c>
      <c r="C4" s="4">
        <v>24.58</v>
      </c>
    </row>
    <row r="5" spans="1:3" x14ac:dyDescent="0.35">
      <c r="A5" s="93">
        <v>2015</v>
      </c>
      <c r="B5">
        <v>18.62</v>
      </c>
      <c r="C5" s="4">
        <v>22.08</v>
      </c>
    </row>
    <row r="6" spans="1:3" x14ac:dyDescent="0.35">
      <c r="A6" s="93">
        <v>2016</v>
      </c>
      <c r="B6">
        <v>23.84</v>
      </c>
      <c r="C6" s="4">
        <v>17.02</v>
      </c>
    </row>
    <row r="7" spans="1:3" x14ac:dyDescent="0.35">
      <c r="A7" s="93">
        <v>2017</v>
      </c>
      <c r="B7">
        <v>39.479999999999997</v>
      </c>
      <c r="C7" s="4">
        <v>8.2200000000000006</v>
      </c>
    </row>
    <row r="8" spans="1:3" x14ac:dyDescent="0.35">
      <c r="A8" s="93">
        <v>2018</v>
      </c>
      <c r="B8">
        <v>43.35</v>
      </c>
      <c r="C8" s="4">
        <v>7.97</v>
      </c>
    </row>
    <row r="9" spans="1:3" x14ac:dyDescent="0.35">
      <c r="A9" s="93">
        <v>2019</v>
      </c>
      <c r="B9">
        <v>44.33</v>
      </c>
      <c r="C9" s="4">
        <v>8.0299999999999994</v>
      </c>
    </row>
    <row r="10" spans="1:3" x14ac:dyDescent="0.35">
      <c r="A10" s="93">
        <v>2020</v>
      </c>
      <c r="B10">
        <v>43.67</v>
      </c>
      <c r="C10" s="4">
        <v>7.87</v>
      </c>
    </row>
    <row r="11" spans="1:3" x14ac:dyDescent="0.35">
      <c r="A11" s="93">
        <v>2021</v>
      </c>
      <c r="B11">
        <v>42.22</v>
      </c>
      <c r="C11" s="4">
        <v>7.86</v>
      </c>
    </row>
    <row r="12" spans="1:3" x14ac:dyDescent="0.35">
      <c r="A12" s="93">
        <v>2022</v>
      </c>
      <c r="B12">
        <v>42.44</v>
      </c>
      <c r="C12" s="4">
        <v>7.82</v>
      </c>
    </row>
    <row r="13" spans="1:3" x14ac:dyDescent="0.35">
      <c r="A13" s="93">
        <v>2023</v>
      </c>
      <c r="B13">
        <v>47.13</v>
      </c>
      <c r="C13" s="4">
        <v>6.86</v>
      </c>
    </row>
    <row r="14" spans="1:3" x14ac:dyDescent="0.35">
      <c r="A14" s="93">
        <v>2024</v>
      </c>
      <c r="B14">
        <v>56.59</v>
      </c>
      <c r="C14" s="4">
        <v>3.66</v>
      </c>
    </row>
    <row r="15" spans="1:3" x14ac:dyDescent="0.35">
      <c r="A15" s="94">
        <v>2025</v>
      </c>
      <c r="B15" s="14">
        <v>65.430000000000007</v>
      </c>
      <c r="C15" s="5">
        <v>2.08</v>
      </c>
    </row>
    <row r="17" spans="1:1" x14ac:dyDescent="0.35">
      <c r="A17" s="91" t="s">
        <v>83</v>
      </c>
    </row>
    <row r="19" spans="1:1" x14ac:dyDescent="0.35">
      <c r="A19" s="91" t="s">
        <v>245</v>
      </c>
    </row>
    <row r="21" spans="1:1" x14ac:dyDescent="0.35">
      <c r="A21" s="95" t="str">
        <f>HYPERLINK("#'Spis treści'!A1", "Powrót do spisu treści")</f>
        <v>Powrót do spisu treści</v>
      </c>
    </row>
  </sheetData>
  <pageMargins left="0.7" right="0.7" top="0.75" bottom="0.75" header="0.3" footer="0.3"/>
  <pageSetup paperSize="9" orientation="portrait" horizontalDpi="300" verticalDpi="300"/>
  <drawing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1:C21"/>
  <sheetViews>
    <sheetView workbookViewId="0"/>
  </sheetViews>
  <sheetFormatPr defaultColWidth="10.90625" defaultRowHeight="14.5" x14ac:dyDescent="0.35"/>
  <cols>
    <col min="1" max="1" width="6.7265625" style="91" customWidth="1"/>
    <col min="2" max="2" width="12.7265625" customWidth="1"/>
    <col min="3" max="3" width="18.7265625" customWidth="1"/>
  </cols>
  <sheetData>
    <row r="1" spans="1:3" x14ac:dyDescent="0.35">
      <c r="A1" s="91" t="s">
        <v>279</v>
      </c>
    </row>
    <row r="3" spans="1:3" x14ac:dyDescent="0.35">
      <c r="A3" s="92" t="s">
        <v>4</v>
      </c>
      <c r="B3" s="8" t="s">
        <v>276</v>
      </c>
      <c r="C3" s="10" t="s">
        <v>277</v>
      </c>
    </row>
    <row r="4" spans="1:3" x14ac:dyDescent="0.35">
      <c r="A4" s="93">
        <v>2014</v>
      </c>
      <c r="B4" s="101">
        <v>119.04</v>
      </c>
      <c r="C4" s="102">
        <v>160.5</v>
      </c>
    </row>
    <row r="5" spans="1:3" x14ac:dyDescent="0.35">
      <c r="A5" s="93">
        <v>2015</v>
      </c>
      <c r="B5" s="101">
        <v>116.86</v>
      </c>
      <c r="C5" s="102">
        <v>138.58000000000001</v>
      </c>
    </row>
    <row r="6" spans="1:3" x14ac:dyDescent="0.35">
      <c r="A6" s="93">
        <v>2016</v>
      </c>
      <c r="B6" s="101">
        <v>114</v>
      </c>
      <c r="C6" s="102">
        <v>81.36</v>
      </c>
    </row>
    <row r="7" spans="1:3" x14ac:dyDescent="0.35">
      <c r="A7" s="93">
        <v>2017</v>
      </c>
      <c r="B7" s="101">
        <v>193.83</v>
      </c>
      <c r="C7" s="102">
        <v>40.380000000000003</v>
      </c>
    </row>
    <row r="8" spans="1:3" x14ac:dyDescent="0.35">
      <c r="A8" s="93">
        <v>2018</v>
      </c>
      <c r="B8" s="101">
        <v>197.37</v>
      </c>
      <c r="C8" s="102">
        <v>36.28</v>
      </c>
    </row>
    <row r="9" spans="1:3" x14ac:dyDescent="0.35">
      <c r="A9" s="93">
        <v>2019</v>
      </c>
      <c r="B9" s="101">
        <v>191.89</v>
      </c>
      <c r="C9" s="102">
        <v>34.76</v>
      </c>
    </row>
    <row r="10" spans="1:3" x14ac:dyDescent="0.35">
      <c r="A10" s="93">
        <v>2020</v>
      </c>
      <c r="B10" s="101">
        <v>219.51</v>
      </c>
      <c r="C10" s="102">
        <v>39.54</v>
      </c>
    </row>
    <row r="11" spans="1:3" x14ac:dyDescent="0.35">
      <c r="A11" s="93">
        <v>2021</v>
      </c>
      <c r="B11" s="101">
        <v>210.98</v>
      </c>
      <c r="C11" s="102">
        <v>39.29</v>
      </c>
    </row>
    <row r="12" spans="1:3" x14ac:dyDescent="0.35">
      <c r="A12" s="93">
        <v>2022</v>
      </c>
      <c r="B12" s="101">
        <v>209.03</v>
      </c>
      <c r="C12" s="102">
        <v>38.520000000000003</v>
      </c>
    </row>
    <row r="13" spans="1:3" x14ac:dyDescent="0.35">
      <c r="A13" s="93">
        <v>2023</v>
      </c>
      <c r="B13" s="101">
        <v>207.56</v>
      </c>
      <c r="C13" s="102">
        <v>30.21</v>
      </c>
    </row>
    <row r="14" spans="1:3" x14ac:dyDescent="0.35">
      <c r="A14" s="93">
        <v>2024</v>
      </c>
      <c r="B14" s="101">
        <v>234.11</v>
      </c>
      <c r="C14" s="102">
        <v>15.14</v>
      </c>
    </row>
    <row r="15" spans="1:3" x14ac:dyDescent="0.35">
      <c r="A15" s="94">
        <v>2025</v>
      </c>
      <c r="B15" s="103">
        <v>256.54000000000002</v>
      </c>
      <c r="C15" s="104">
        <v>8.16</v>
      </c>
    </row>
    <row r="17" spans="1:1" x14ac:dyDescent="0.35">
      <c r="A17" s="91" t="s">
        <v>83</v>
      </c>
    </row>
    <row r="19" spans="1:1" x14ac:dyDescent="0.35">
      <c r="A19" s="91" t="s">
        <v>245</v>
      </c>
    </row>
    <row r="21" spans="1:1" x14ac:dyDescent="0.35">
      <c r="A21" s="95" t="str">
        <f>HYPERLINK("#'Spis treści'!A1", "Powrót do spisu treści")</f>
        <v>Powrót do spisu treści</v>
      </c>
    </row>
  </sheetData>
  <pageMargins left="0.7" right="0.7" top="0.75" bottom="0.75" header="0.3" footer="0.3"/>
  <pageSetup paperSize="9" orientation="portrait" horizontalDpi="300" verticalDpi="300"/>
  <drawing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dimension ref="A1:E21"/>
  <sheetViews>
    <sheetView workbookViewId="0"/>
  </sheetViews>
  <sheetFormatPr defaultColWidth="10.90625" defaultRowHeight="14.5" x14ac:dyDescent="0.35"/>
  <cols>
    <col min="1" max="1" width="6.7265625" style="91" customWidth="1"/>
    <col min="2" max="2" width="27.54296875" bestFit="1" customWidth="1"/>
    <col min="3" max="3" width="24.36328125" bestFit="1" customWidth="1"/>
    <col min="4" max="4" width="23.54296875" bestFit="1" customWidth="1"/>
    <col min="5" max="5" width="18.6328125" bestFit="1" customWidth="1"/>
  </cols>
  <sheetData>
    <row r="1" spans="1:5" x14ac:dyDescent="0.35">
      <c r="A1" s="91" t="s">
        <v>281</v>
      </c>
    </row>
    <row r="3" spans="1:5" x14ac:dyDescent="0.35">
      <c r="A3" s="92" t="s">
        <v>4</v>
      </c>
      <c r="B3" s="139" t="s">
        <v>282</v>
      </c>
      <c r="C3" s="139" t="s">
        <v>283</v>
      </c>
      <c r="D3" s="139" t="s">
        <v>284</v>
      </c>
      <c r="E3" s="137" t="s">
        <v>285</v>
      </c>
    </row>
    <row r="4" spans="1:5" x14ac:dyDescent="0.35">
      <c r="A4" s="93">
        <v>2014</v>
      </c>
      <c r="B4" s="100">
        <v>18.2</v>
      </c>
      <c r="C4" s="101">
        <v>24.6</v>
      </c>
      <c r="D4" s="100">
        <v>747.8</v>
      </c>
      <c r="E4" s="102">
        <v>20.7</v>
      </c>
    </row>
    <row r="5" spans="1:5" x14ac:dyDescent="0.35">
      <c r="A5" s="93">
        <v>2015</v>
      </c>
      <c r="B5" s="100">
        <v>18.600000000000001</v>
      </c>
      <c r="C5" s="101">
        <v>22.1</v>
      </c>
      <c r="D5" s="100">
        <v>778.4</v>
      </c>
      <c r="E5" s="102">
        <v>21.9</v>
      </c>
    </row>
    <row r="6" spans="1:5" x14ac:dyDescent="0.35">
      <c r="A6" s="93">
        <v>2016</v>
      </c>
      <c r="B6" s="100">
        <v>23.8</v>
      </c>
      <c r="C6" s="101">
        <v>17</v>
      </c>
      <c r="D6" s="100">
        <v>840.5</v>
      </c>
      <c r="E6" s="102">
        <v>23.8</v>
      </c>
    </row>
    <row r="7" spans="1:5" x14ac:dyDescent="0.35">
      <c r="A7" s="93">
        <v>2017</v>
      </c>
      <c r="B7" s="100">
        <v>39.5</v>
      </c>
      <c r="C7" s="101">
        <v>8.1999999999999993</v>
      </c>
      <c r="D7" s="100">
        <v>922.5</v>
      </c>
      <c r="E7" s="102">
        <v>26.5</v>
      </c>
    </row>
    <row r="8" spans="1:5" x14ac:dyDescent="0.35">
      <c r="A8" s="93">
        <v>2018</v>
      </c>
      <c r="B8" s="100">
        <v>43.4</v>
      </c>
      <c r="C8" s="101">
        <v>8</v>
      </c>
      <c r="D8" s="100">
        <v>971.8</v>
      </c>
      <c r="E8" s="102">
        <v>28.2</v>
      </c>
    </row>
    <row r="9" spans="1:5" x14ac:dyDescent="0.35">
      <c r="A9" s="93">
        <v>2019</v>
      </c>
      <c r="B9" s="100">
        <v>44.3</v>
      </c>
      <c r="C9" s="101">
        <v>8</v>
      </c>
      <c r="D9" s="100">
        <v>1008.8</v>
      </c>
      <c r="E9" s="102">
        <v>29.6</v>
      </c>
    </row>
    <row r="10" spans="1:5" x14ac:dyDescent="0.35">
      <c r="A10" s="93">
        <v>2020</v>
      </c>
      <c r="B10" s="100">
        <v>43.7</v>
      </c>
      <c r="C10" s="101">
        <v>7.9</v>
      </c>
      <c r="D10" s="100">
        <v>972.6</v>
      </c>
      <c r="E10" s="102">
        <v>29</v>
      </c>
    </row>
    <row r="11" spans="1:5" x14ac:dyDescent="0.35">
      <c r="A11" s="93">
        <v>2021</v>
      </c>
      <c r="B11" s="100">
        <v>42.2</v>
      </c>
      <c r="C11" s="101">
        <v>7.9</v>
      </c>
      <c r="D11" s="100">
        <v>949.8</v>
      </c>
      <c r="E11" s="102">
        <v>28.1</v>
      </c>
    </row>
    <row r="12" spans="1:5" x14ac:dyDescent="0.35">
      <c r="A12" s="93">
        <v>2022</v>
      </c>
      <c r="B12" s="100">
        <v>42.4</v>
      </c>
      <c r="C12" s="101">
        <v>7.8</v>
      </c>
      <c r="D12" s="100">
        <v>965.8</v>
      </c>
      <c r="E12" s="102">
        <v>28.7</v>
      </c>
    </row>
    <row r="13" spans="1:5" x14ac:dyDescent="0.35">
      <c r="A13" s="93">
        <v>2023</v>
      </c>
      <c r="B13" s="100">
        <v>47.1</v>
      </c>
      <c r="C13" s="101">
        <v>6.9</v>
      </c>
      <c r="D13" s="100">
        <v>1026.7</v>
      </c>
      <c r="E13" s="102">
        <v>30.4</v>
      </c>
    </row>
    <row r="14" spans="1:5" x14ac:dyDescent="0.35">
      <c r="A14" s="93">
        <v>2024</v>
      </c>
      <c r="B14" s="100">
        <v>56.6</v>
      </c>
      <c r="C14" s="101">
        <v>3.7</v>
      </c>
      <c r="D14" s="100">
        <v>1116.5999999999999</v>
      </c>
      <c r="E14" s="102">
        <v>33.1</v>
      </c>
    </row>
    <row r="15" spans="1:5" x14ac:dyDescent="0.35">
      <c r="A15" s="94">
        <v>2025</v>
      </c>
      <c r="B15" s="103">
        <v>65.400000000000006</v>
      </c>
      <c r="C15" s="103">
        <v>2.1</v>
      </c>
      <c r="D15" s="103">
        <v>1248.8</v>
      </c>
      <c r="E15" s="104">
        <v>36.799999999999997</v>
      </c>
    </row>
    <row r="17" spans="1:1" x14ac:dyDescent="0.35">
      <c r="A17" s="91" t="s">
        <v>83</v>
      </c>
    </row>
    <row r="19" spans="1:1" x14ac:dyDescent="0.35">
      <c r="A19" s="91" t="s">
        <v>245</v>
      </c>
    </row>
    <row r="21" spans="1:1" x14ac:dyDescent="0.35">
      <c r="A21" s="95" t="str">
        <f>HYPERLINK("#'Spis treści'!A1", "Powrót do spisu treści")</f>
        <v>Powrót do spisu treści</v>
      </c>
    </row>
  </sheetData>
  <pageMargins left="0.7" right="0.7" top="0.75" bottom="0.75" header="0.3" footer="0.3"/>
  <pageSetup paperSize="9" orientation="portrait" horizontalDpi="300" verticalDpi="30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dimension ref="A1:E19"/>
  <sheetViews>
    <sheetView workbookViewId="0"/>
  </sheetViews>
  <sheetFormatPr defaultColWidth="10.90625" defaultRowHeight="14.5" x14ac:dyDescent="0.35"/>
  <cols>
    <col min="1" max="1" width="6.7265625" style="91" customWidth="1"/>
    <col min="2" max="2" width="22.36328125" bestFit="1" customWidth="1"/>
    <col min="3" max="3" width="26.1796875" bestFit="1" customWidth="1"/>
    <col min="4" max="4" width="22.1796875" bestFit="1" customWidth="1"/>
    <col min="5" max="5" width="17.26953125" bestFit="1" customWidth="1"/>
  </cols>
  <sheetData>
    <row r="1" spans="1:5" x14ac:dyDescent="0.35">
      <c r="A1" s="91" t="s">
        <v>287</v>
      </c>
    </row>
    <row r="3" spans="1:5" x14ac:dyDescent="0.35">
      <c r="A3" s="92" t="s">
        <v>4</v>
      </c>
      <c r="B3" s="8" t="s">
        <v>243</v>
      </c>
      <c r="C3" s="8" t="s">
        <v>282</v>
      </c>
      <c r="D3" s="8" t="s">
        <v>284</v>
      </c>
      <c r="E3" s="10" t="s">
        <v>285</v>
      </c>
    </row>
    <row r="4" spans="1:5" x14ac:dyDescent="0.35">
      <c r="A4" s="93">
        <v>2016</v>
      </c>
      <c r="B4" s="100">
        <v>45.7</v>
      </c>
      <c r="C4" s="100">
        <v>8.3000000000000007</v>
      </c>
      <c r="D4" s="100">
        <v>158.30000000000001</v>
      </c>
      <c r="E4" s="102">
        <v>4.5</v>
      </c>
    </row>
    <row r="5" spans="1:5" x14ac:dyDescent="0.35">
      <c r="A5" s="93">
        <v>2017</v>
      </c>
      <c r="B5" s="100">
        <v>69.8</v>
      </c>
      <c r="C5" s="100">
        <v>30.8</v>
      </c>
      <c r="D5" s="100">
        <v>561.20000000000005</v>
      </c>
      <c r="E5" s="102">
        <v>16</v>
      </c>
    </row>
    <row r="6" spans="1:5" x14ac:dyDescent="0.35">
      <c r="A6" s="93">
        <v>2018</v>
      </c>
      <c r="B6" s="100">
        <v>75.5</v>
      </c>
      <c r="C6" s="100">
        <v>34.799999999999997</v>
      </c>
      <c r="D6" s="100">
        <v>620.5</v>
      </c>
      <c r="E6" s="102">
        <v>17.899999999999999</v>
      </c>
    </row>
    <row r="7" spans="1:5" x14ac:dyDescent="0.35">
      <c r="A7" s="93">
        <v>2019</v>
      </c>
      <c r="B7" s="100">
        <v>78.900000000000006</v>
      </c>
      <c r="C7" s="100">
        <v>36</v>
      </c>
      <c r="D7" s="100">
        <v>653.1</v>
      </c>
      <c r="E7" s="102">
        <v>19</v>
      </c>
    </row>
    <row r="8" spans="1:5" x14ac:dyDescent="0.35">
      <c r="A8" s="93">
        <v>2020</v>
      </c>
      <c r="B8" s="100">
        <v>73.7</v>
      </c>
      <c r="C8" s="100">
        <v>36</v>
      </c>
      <c r="D8" s="100">
        <v>643.1</v>
      </c>
      <c r="E8" s="102">
        <v>19</v>
      </c>
    </row>
    <row r="9" spans="1:5" x14ac:dyDescent="0.35">
      <c r="A9" s="93">
        <v>2021</v>
      </c>
      <c r="B9" s="100">
        <v>76.400000000000006</v>
      </c>
      <c r="C9" s="100">
        <v>35</v>
      </c>
      <c r="D9" s="100">
        <v>630.79999999999995</v>
      </c>
      <c r="E9" s="102">
        <v>18.600000000000001</v>
      </c>
    </row>
    <row r="10" spans="1:5" x14ac:dyDescent="0.35">
      <c r="A10" s="93">
        <v>2022</v>
      </c>
      <c r="B10" s="100">
        <v>79.900000000000006</v>
      </c>
      <c r="C10" s="100">
        <v>35.5</v>
      </c>
      <c r="D10" s="100">
        <v>653.1</v>
      </c>
      <c r="E10" s="102">
        <v>19.3</v>
      </c>
    </row>
    <row r="11" spans="1:5" x14ac:dyDescent="0.35">
      <c r="A11" s="93">
        <v>2023</v>
      </c>
      <c r="B11" s="100">
        <v>101</v>
      </c>
      <c r="C11" s="100">
        <v>41</v>
      </c>
      <c r="D11" s="100">
        <v>746.6</v>
      </c>
      <c r="E11" s="102">
        <v>22</v>
      </c>
    </row>
    <row r="12" spans="1:5" x14ac:dyDescent="0.35">
      <c r="A12" s="93">
        <v>2024</v>
      </c>
      <c r="B12" s="100">
        <v>116.1</v>
      </c>
      <c r="C12" s="100">
        <v>52.5</v>
      </c>
      <c r="D12" s="100">
        <v>939.7</v>
      </c>
      <c r="E12" s="102">
        <v>27.8</v>
      </c>
    </row>
    <row r="13" spans="1:5" x14ac:dyDescent="0.35">
      <c r="A13" s="94">
        <v>2025</v>
      </c>
      <c r="B13" s="103">
        <v>137.4</v>
      </c>
      <c r="C13" s="103">
        <v>62.9</v>
      </c>
      <c r="D13" s="103">
        <v>1144.3</v>
      </c>
      <c r="E13" s="104">
        <v>33.700000000000003</v>
      </c>
    </row>
    <row r="15" spans="1:5" x14ac:dyDescent="0.35">
      <c r="A15" s="91" t="s">
        <v>83</v>
      </c>
    </row>
    <row r="17" spans="1:1" x14ac:dyDescent="0.35">
      <c r="A17" s="91" t="s">
        <v>245</v>
      </c>
    </row>
    <row r="19" spans="1:1" x14ac:dyDescent="0.35">
      <c r="A19" s="95" t="str">
        <f>HYPERLINK("#'Spis treści'!A1", "Powrót do spisu treści")</f>
        <v>Powrót do spisu treści</v>
      </c>
    </row>
  </sheetData>
  <pageMargins left="0.7" right="0.7" top="0.75" bottom="0.75" header="0.3" footer="0.3"/>
  <pageSetup paperSize="9" orientation="portrait" horizontalDpi="300" verticalDpi="30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dimension ref="A1:B25"/>
  <sheetViews>
    <sheetView workbookViewId="0"/>
  </sheetViews>
  <sheetFormatPr defaultColWidth="10.90625" defaultRowHeight="14.5" x14ac:dyDescent="0.35"/>
  <cols>
    <col min="1" max="1" width="21.7265625" customWidth="1"/>
    <col min="2" max="2" width="40.7265625" customWidth="1"/>
  </cols>
  <sheetData>
    <row r="1" spans="1:2" x14ac:dyDescent="0.35">
      <c r="A1" t="s">
        <v>289</v>
      </c>
    </row>
    <row r="3" spans="1:2" x14ac:dyDescent="0.35">
      <c r="A3" s="9" t="s">
        <v>89</v>
      </c>
      <c r="B3" s="10" t="s">
        <v>290</v>
      </c>
    </row>
    <row r="4" spans="1:2" x14ac:dyDescent="0.35">
      <c r="A4" s="2" t="s">
        <v>251</v>
      </c>
      <c r="B4" s="41">
        <v>263.89</v>
      </c>
    </row>
    <row r="5" spans="1:2" x14ac:dyDescent="0.35">
      <c r="A5" s="2" t="s">
        <v>252</v>
      </c>
      <c r="B5" s="41">
        <v>336.63</v>
      </c>
    </row>
    <row r="6" spans="1:2" x14ac:dyDescent="0.35">
      <c r="A6" s="2" t="s">
        <v>253</v>
      </c>
      <c r="B6" s="41">
        <v>266.07</v>
      </c>
    </row>
    <row r="7" spans="1:2" x14ac:dyDescent="0.35">
      <c r="A7" s="2" t="s">
        <v>254</v>
      </c>
      <c r="B7" s="41">
        <v>289.73</v>
      </c>
    </row>
    <row r="8" spans="1:2" x14ac:dyDescent="0.35">
      <c r="A8" s="2" t="s">
        <v>255</v>
      </c>
      <c r="B8" s="41">
        <v>242.17</v>
      </c>
    </row>
    <row r="9" spans="1:2" x14ac:dyDescent="0.35">
      <c r="A9" s="2" t="s">
        <v>256</v>
      </c>
      <c r="B9" s="41">
        <v>276.56</v>
      </c>
    </row>
    <row r="10" spans="1:2" x14ac:dyDescent="0.35">
      <c r="A10" s="2" t="s">
        <v>257</v>
      </c>
      <c r="B10" s="41">
        <v>284.06</v>
      </c>
    </row>
    <row r="11" spans="1:2" x14ac:dyDescent="0.35">
      <c r="A11" s="2" t="s">
        <v>258</v>
      </c>
      <c r="B11" s="41">
        <v>204.93</v>
      </c>
    </row>
    <row r="12" spans="1:2" x14ac:dyDescent="0.35">
      <c r="A12" s="2" t="s">
        <v>259</v>
      </c>
      <c r="B12" s="41">
        <v>232.66</v>
      </c>
    </row>
    <row r="13" spans="1:2" x14ac:dyDescent="0.35">
      <c r="A13" s="2" t="s">
        <v>260</v>
      </c>
      <c r="B13" s="41">
        <v>332.98</v>
      </c>
    </row>
    <row r="14" spans="1:2" x14ac:dyDescent="0.35">
      <c r="A14" s="2" t="s">
        <v>261</v>
      </c>
      <c r="B14" s="41">
        <v>244.71</v>
      </c>
    </row>
    <row r="15" spans="1:2" x14ac:dyDescent="0.35">
      <c r="A15" s="2" t="s">
        <v>262</v>
      </c>
      <c r="B15" s="41">
        <v>234.56</v>
      </c>
    </row>
    <row r="16" spans="1:2" x14ac:dyDescent="0.35">
      <c r="A16" s="2" t="s">
        <v>263</v>
      </c>
      <c r="B16" s="41">
        <v>230.87</v>
      </c>
    </row>
    <row r="17" spans="1:2" x14ac:dyDescent="0.35">
      <c r="A17" s="2" t="s">
        <v>264</v>
      </c>
      <c r="B17" s="41">
        <v>296.36</v>
      </c>
    </row>
    <row r="18" spans="1:2" x14ac:dyDescent="0.35">
      <c r="A18" s="2" t="s">
        <v>265</v>
      </c>
      <c r="B18" s="41">
        <v>241.15</v>
      </c>
    </row>
    <row r="19" spans="1:2" x14ac:dyDescent="0.35">
      <c r="A19" s="12" t="s">
        <v>266</v>
      </c>
      <c r="B19" s="42">
        <v>303.73</v>
      </c>
    </row>
    <row r="21" spans="1:2" x14ac:dyDescent="0.35">
      <c r="A21" t="s">
        <v>83</v>
      </c>
    </row>
    <row r="23" spans="1:2" x14ac:dyDescent="0.35">
      <c r="A23" t="s">
        <v>245</v>
      </c>
    </row>
    <row r="25" spans="1:2" x14ac:dyDescent="0.35">
      <c r="A25" s="16" t="str">
        <f>HYPERLINK("#'Spis treści'!A1", "Powrót do spisu treści")</f>
        <v>Powrót do spisu treści</v>
      </c>
    </row>
  </sheetData>
  <pageMargins left="0.7" right="0.7" top="0.75" bottom="0.75" header="0.3" footer="0.3"/>
  <pageSetup paperSize="9" orientation="portrait" horizontalDpi="300" verticalDpi="300"/>
  <drawing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dimension ref="A1:C33"/>
  <sheetViews>
    <sheetView workbookViewId="0"/>
  </sheetViews>
  <sheetFormatPr defaultColWidth="10.90625" defaultRowHeight="14.5" x14ac:dyDescent="0.35"/>
  <cols>
    <col min="1" max="1" width="6.7265625" style="91" customWidth="1"/>
    <col min="2" max="3" width="27.7265625" customWidth="1"/>
  </cols>
  <sheetData>
    <row r="1" spans="1:3" x14ac:dyDescent="0.35">
      <c r="A1" s="91" t="s">
        <v>292</v>
      </c>
    </row>
    <row r="3" spans="1:3" x14ac:dyDescent="0.35">
      <c r="A3" s="92" t="s">
        <v>4</v>
      </c>
      <c r="B3" s="8" t="s">
        <v>293</v>
      </c>
      <c r="C3" s="10" t="s">
        <v>243</v>
      </c>
    </row>
    <row r="4" spans="1:3" x14ac:dyDescent="0.35">
      <c r="A4" s="93">
        <v>2014</v>
      </c>
      <c r="B4" t="s">
        <v>294</v>
      </c>
      <c r="C4" s="86">
        <v>28</v>
      </c>
    </row>
    <row r="5" spans="1:3" x14ac:dyDescent="0.35">
      <c r="A5" s="93">
        <v>2014</v>
      </c>
      <c r="B5" t="s">
        <v>295</v>
      </c>
      <c r="C5" s="86">
        <v>69</v>
      </c>
    </row>
    <row r="6" spans="1:3" x14ac:dyDescent="0.35">
      <c r="A6" s="93">
        <v>2015</v>
      </c>
      <c r="B6" t="s">
        <v>294</v>
      </c>
      <c r="C6" s="86">
        <v>29</v>
      </c>
    </row>
    <row r="7" spans="1:3" x14ac:dyDescent="0.35">
      <c r="A7" s="93">
        <v>2015</v>
      </c>
      <c r="B7" t="s">
        <v>295</v>
      </c>
      <c r="C7" s="86">
        <v>73</v>
      </c>
    </row>
    <row r="8" spans="1:3" x14ac:dyDescent="0.35">
      <c r="A8" s="93">
        <v>2016</v>
      </c>
      <c r="B8" t="s">
        <v>294</v>
      </c>
      <c r="C8" s="86">
        <v>32</v>
      </c>
    </row>
    <row r="9" spans="1:3" x14ac:dyDescent="0.35">
      <c r="A9" s="93">
        <v>2016</v>
      </c>
      <c r="B9" t="s">
        <v>295</v>
      </c>
      <c r="C9" s="86">
        <v>79</v>
      </c>
    </row>
    <row r="10" spans="1:3" x14ac:dyDescent="0.35">
      <c r="A10" s="93">
        <v>2017</v>
      </c>
      <c r="B10" t="s">
        <v>294</v>
      </c>
      <c r="C10" s="86">
        <v>35</v>
      </c>
    </row>
    <row r="11" spans="1:3" x14ac:dyDescent="0.35">
      <c r="A11" s="93">
        <v>2017</v>
      </c>
      <c r="B11" t="s">
        <v>295</v>
      </c>
      <c r="C11" s="86">
        <v>83</v>
      </c>
    </row>
    <row r="12" spans="1:3" x14ac:dyDescent="0.35">
      <c r="A12" s="93">
        <v>2018</v>
      </c>
      <c r="B12" t="s">
        <v>294</v>
      </c>
      <c r="C12" s="86">
        <v>37</v>
      </c>
    </row>
    <row r="13" spans="1:3" x14ac:dyDescent="0.35">
      <c r="A13" s="93">
        <v>2018</v>
      </c>
      <c r="B13" t="s">
        <v>295</v>
      </c>
      <c r="C13" s="86">
        <v>87</v>
      </c>
    </row>
    <row r="14" spans="1:3" x14ac:dyDescent="0.35">
      <c r="A14" s="93">
        <v>2019</v>
      </c>
      <c r="B14" t="s">
        <v>294</v>
      </c>
      <c r="C14" s="86">
        <v>38</v>
      </c>
    </row>
    <row r="15" spans="1:3" x14ac:dyDescent="0.35">
      <c r="A15" s="93">
        <v>2019</v>
      </c>
      <c r="B15" t="s">
        <v>295</v>
      </c>
      <c r="C15" s="86">
        <v>90</v>
      </c>
    </row>
    <row r="16" spans="1:3" x14ac:dyDescent="0.35">
      <c r="A16" s="93">
        <v>2020</v>
      </c>
      <c r="B16" t="s">
        <v>294</v>
      </c>
      <c r="C16" s="86">
        <v>36</v>
      </c>
    </row>
    <row r="17" spans="1:3" x14ac:dyDescent="0.35">
      <c r="A17" s="93">
        <v>2020</v>
      </c>
      <c r="B17" t="s">
        <v>295</v>
      </c>
      <c r="C17" s="86">
        <v>82</v>
      </c>
    </row>
    <row r="18" spans="1:3" x14ac:dyDescent="0.35">
      <c r="A18" s="93">
        <v>2021</v>
      </c>
      <c r="B18" t="s">
        <v>294</v>
      </c>
      <c r="C18" s="86">
        <v>37</v>
      </c>
    </row>
    <row r="19" spans="1:3" x14ac:dyDescent="0.35">
      <c r="A19" s="93">
        <v>2021</v>
      </c>
      <c r="B19" t="s">
        <v>295</v>
      </c>
      <c r="C19" s="86">
        <v>83</v>
      </c>
    </row>
    <row r="20" spans="1:3" x14ac:dyDescent="0.35">
      <c r="A20" s="93">
        <v>2022</v>
      </c>
      <c r="B20" t="s">
        <v>294</v>
      </c>
      <c r="C20" s="86">
        <v>39</v>
      </c>
    </row>
    <row r="21" spans="1:3" x14ac:dyDescent="0.35">
      <c r="A21" s="93">
        <v>2022</v>
      </c>
      <c r="B21" t="s">
        <v>295</v>
      </c>
      <c r="C21" s="86">
        <v>85</v>
      </c>
    </row>
    <row r="22" spans="1:3" x14ac:dyDescent="0.35">
      <c r="A22" s="93">
        <v>2023</v>
      </c>
      <c r="B22" t="s">
        <v>294</v>
      </c>
      <c r="C22" s="86">
        <v>42</v>
      </c>
    </row>
    <row r="23" spans="1:3" x14ac:dyDescent="0.35">
      <c r="A23" s="93">
        <v>2023</v>
      </c>
      <c r="B23" t="s">
        <v>295</v>
      </c>
      <c r="C23" s="86">
        <v>90</v>
      </c>
    </row>
    <row r="24" spans="1:3" x14ac:dyDescent="0.35">
      <c r="A24" s="93">
        <v>2024</v>
      </c>
      <c r="B24" t="s">
        <v>294</v>
      </c>
      <c r="C24" s="86">
        <v>44</v>
      </c>
    </row>
    <row r="25" spans="1:3" x14ac:dyDescent="0.35">
      <c r="A25" s="93">
        <v>2024</v>
      </c>
      <c r="B25" t="s">
        <v>295</v>
      </c>
      <c r="C25" s="86">
        <v>96</v>
      </c>
    </row>
    <row r="26" spans="1:3" x14ac:dyDescent="0.35">
      <c r="A26" s="93">
        <v>2025</v>
      </c>
      <c r="B26" t="s">
        <v>294</v>
      </c>
      <c r="C26" s="86">
        <v>49</v>
      </c>
    </row>
    <row r="27" spans="1:3" x14ac:dyDescent="0.35">
      <c r="A27" s="94">
        <v>2025</v>
      </c>
      <c r="B27" s="14" t="s">
        <v>295</v>
      </c>
      <c r="C27" s="87">
        <v>104</v>
      </c>
    </row>
    <row r="29" spans="1:3" x14ac:dyDescent="0.35">
      <c r="A29" s="91" t="s">
        <v>83</v>
      </c>
    </row>
    <row r="31" spans="1:3" x14ac:dyDescent="0.35">
      <c r="A31" s="91" t="s">
        <v>245</v>
      </c>
    </row>
    <row r="33" spans="1:1" x14ac:dyDescent="0.35">
      <c r="A33" s="95" t="str">
        <f>HYPERLINK("#'Spis treści'!A1", "Powrót do spisu treści")</f>
        <v>Powrót do spisu treści</v>
      </c>
    </row>
  </sheetData>
  <pageMargins left="0.7" right="0.7" top="0.75" bottom="0.75" header="0.3" footer="0.3"/>
  <pageSetup paperSize="9" orientation="portrait" horizontalDpi="300" verticalDpi="300"/>
  <drawing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dimension ref="A1:C35"/>
  <sheetViews>
    <sheetView workbookViewId="0"/>
  </sheetViews>
  <sheetFormatPr defaultColWidth="10.90625" defaultRowHeight="14.5" x14ac:dyDescent="0.35"/>
  <cols>
    <col min="1" max="1" width="27.7265625" customWidth="1"/>
    <col min="2" max="2" width="6.7265625" customWidth="1"/>
    <col min="3" max="3" width="8.7265625" style="131" customWidth="1"/>
  </cols>
  <sheetData>
    <row r="1" spans="1:3" x14ac:dyDescent="0.35">
      <c r="A1" t="s">
        <v>297</v>
      </c>
    </row>
    <row r="3" spans="1:3" x14ac:dyDescent="0.35">
      <c r="A3" s="9" t="s">
        <v>293</v>
      </c>
      <c r="B3" s="8" t="s">
        <v>4</v>
      </c>
      <c r="C3" s="140" t="s">
        <v>298</v>
      </c>
    </row>
    <row r="4" spans="1:3" x14ac:dyDescent="0.35">
      <c r="A4" s="2" t="s">
        <v>294</v>
      </c>
      <c r="B4">
        <v>2013</v>
      </c>
      <c r="C4" s="132">
        <v>0</v>
      </c>
    </row>
    <row r="5" spans="1:3" x14ac:dyDescent="0.35">
      <c r="A5" s="2" t="s">
        <v>295</v>
      </c>
      <c r="B5">
        <v>2013</v>
      </c>
      <c r="C5" s="132">
        <v>0</v>
      </c>
    </row>
    <row r="6" spans="1:3" x14ac:dyDescent="0.35">
      <c r="A6" s="2" t="s">
        <v>294</v>
      </c>
      <c r="B6">
        <v>2014</v>
      </c>
      <c r="C6" s="132">
        <v>-3.9E-2</v>
      </c>
    </row>
    <row r="7" spans="1:3" x14ac:dyDescent="0.35">
      <c r="A7" s="2" t="s">
        <v>295</v>
      </c>
      <c r="B7">
        <v>2014</v>
      </c>
      <c r="C7" s="132">
        <v>5.8999999999999997E-2</v>
      </c>
    </row>
    <row r="8" spans="1:3" x14ac:dyDescent="0.35">
      <c r="A8" s="2" t="s">
        <v>294</v>
      </c>
      <c r="B8">
        <v>2015</v>
      </c>
      <c r="C8" s="132">
        <v>-2.3E-2</v>
      </c>
    </row>
    <row r="9" spans="1:3" x14ac:dyDescent="0.35">
      <c r="A9" s="2" t="s">
        <v>295</v>
      </c>
      <c r="B9">
        <v>2015</v>
      </c>
      <c r="C9" s="132">
        <v>0.127</v>
      </c>
    </row>
    <row r="10" spans="1:3" x14ac:dyDescent="0.35">
      <c r="A10" s="2" t="s">
        <v>294</v>
      </c>
      <c r="B10">
        <v>2016</v>
      </c>
      <c r="C10" s="132">
        <v>8.4000000000000005E-2</v>
      </c>
    </row>
    <row r="11" spans="1:3" x14ac:dyDescent="0.35">
      <c r="A11" s="2" t="s">
        <v>295</v>
      </c>
      <c r="B11">
        <v>2016</v>
      </c>
      <c r="C11" s="132">
        <v>0.21</v>
      </c>
    </row>
    <row r="12" spans="1:3" x14ac:dyDescent="0.35">
      <c r="A12" s="2" t="s">
        <v>294</v>
      </c>
      <c r="B12">
        <v>2017</v>
      </c>
      <c r="C12" s="132">
        <v>0.193</v>
      </c>
    </row>
    <row r="13" spans="1:3" x14ac:dyDescent="0.35">
      <c r="A13" s="2" t="s">
        <v>295</v>
      </c>
      <c r="B13">
        <v>2017</v>
      </c>
      <c r="C13" s="132">
        <v>0.27800000000000002</v>
      </c>
    </row>
    <row r="14" spans="1:3" x14ac:dyDescent="0.35">
      <c r="A14" s="2" t="s">
        <v>294</v>
      </c>
      <c r="B14">
        <v>2018</v>
      </c>
      <c r="C14" s="132">
        <v>0.27400000000000002</v>
      </c>
    </row>
    <row r="15" spans="1:3" x14ac:dyDescent="0.35">
      <c r="A15" s="2" t="s">
        <v>295</v>
      </c>
      <c r="B15">
        <v>2018</v>
      </c>
      <c r="C15" s="132">
        <v>0.33500000000000002</v>
      </c>
    </row>
    <row r="16" spans="1:3" x14ac:dyDescent="0.35">
      <c r="A16" s="2" t="s">
        <v>294</v>
      </c>
      <c r="B16">
        <v>2019</v>
      </c>
      <c r="C16" s="132">
        <v>0.315</v>
      </c>
    </row>
    <row r="17" spans="1:3" x14ac:dyDescent="0.35">
      <c r="A17" s="2" t="s">
        <v>295</v>
      </c>
      <c r="B17">
        <v>2019</v>
      </c>
      <c r="C17" s="132">
        <v>0.38</v>
      </c>
    </row>
    <row r="18" spans="1:3" x14ac:dyDescent="0.35">
      <c r="A18" s="2" t="s">
        <v>294</v>
      </c>
      <c r="B18">
        <v>2020</v>
      </c>
      <c r="C18" s="132">
        <v>0.22600000000000001</v>
      </c>
    </row>
    <row r="19" spans="1:3" x14ac:dyDescent="0.35">
      <c r="A19" s="2" t="s">
        <v>295</v>
      </c>
      <c r="B19">
        <v>2020</v>
      </c>
      <c r="C19" s="132">
        <v>0.26200000000000001</v>
      </c>
    </row>
    <row r="20" spans="1:3" x14ac:dyDescent="0.35">
      <c r="A20" s="2" t="s">
        <v>294</v>
      </c>
      <c r="B20">
        <v>2021</v>
      </c>
      <c r="C20" s="132">
        <v>0.27400000000000002</v>
      </c>
    </row>
    <row r="21" spans="1:3" x14ac:dyDescent="0.35">
      <c r="A21" s="2" t="s">
        <v>295</v>
      </c>
      <c r="B21">
        <v>2021</v>
      </c>
      <c r="C21" s="132">
        <v>0.28199999999999997</v>
      </c>
    </row>
    <row r="22" spans="1:3" x14ac:dyDescent="0.35">
      <c r="A22" s="2" t="s">
        <v>294</v>
      </c>
      <c r="B22">
        <v>2022</v>
      </c>
      <c r="C22" s="132">
        <v>0.33800000000000002</v>
      </c>
    </row>
    <row r="23" spans="1:3" x14ac:dyDescent="0.35">
      <c r="A23" s="2" t="s">
        <v>295</v>
      </c>
      <c r="B23">
        <v>2022</v>
      </c>
      <c r="C23" s="132">
        <v>0.30499999999999999</v>
      </c>
    </row>
    <row r="24" spans="1:3" x14ac:dyDescent="0.35">
      <c r="A24" s="2" t="s">
        <v>294</v>
      </c>
      <c r="B24">
        <v>2023</v>
      </c>
      <c r="C24" s="132">
        <v>0.42199999999999999</v>
      </c>
    </row>
    <row r="25" spans="1:3" x14ac:dyDescent="0.35">
      <c r="A25" s="2" t="s">
        <v>295</v>
      </c>
      <c r="B25">
        <v>2023</v>
      </c>
      <c r="C25" s="132">
        <v>0.38400000000000001</v>
      </c>
    </row>
    <row r="26" spans="1:3" x14ac:dyDescent="0.35">
      <c r="A26" s="2" t="s">
        <v>294</v>
      </c>
      <c r="B26">
        <v>2024</v>
      </c>
      <c r="C26" s="132">
        <v>0.51400000000000001</v>
      </c>
    </row>
    <row r="27" spans="1:3" x14ac:dyDescent="0.35">
      <c r="A27" s="2" t="s">
        <v>295</v>
      </c>
      <c r="B27">
        <v>2024</v>
      </c>
      <c r="C27" s="132">
        <v>0.48</v>
      </c>
    </row>
    <row r="28" spans="1:3" x14ac:dyDescent="0.35">
      <c r="A28" s="2" t="s">
        <v>294</v>
      </c>
      <c r="B28">
        <v>2025</v>
      </c>
      <c r="C28" s="132">
        <v>0.67300000000000004</v>
      </c>
    </row>
    <row r="29" spans="1:3" x14ac:dyDescent="0.35">
      <c r="A29" s="12" t="s">
        <v>295</v>
      </c>
      <c r="B29" s="14">
        <v>2025</v>
      </c>
      <c r="C29" s="134">
        <v>0.60399999999999998</v>
      </c>
    </row>
    <row r="31" spans="1:3" x14ac:dyDescent="0.35">
      <c r="A31" t="s">
        <v>83</v>
      </c>
    </row>
    <row r="33" spans="1:1" x14ac:dyDescent="0.35">
      <c r="A33" t="s">
        <v>245</v>
      </c>
    </row>
    <row r="35" spans="1:1" x14ac:dyDescent="0.35">
      <c r="A35" s="16" t="str">
        <f>HYPERLINK("#'Spis treści'!A1", "Powrót do spisu treści")</f>
        <v>Powrót do spisu treści</v>
      </c>
    </row>
  </sheetData>
  <pageMargins left="0.7" right="0.7" top="0.75" bottom="0.75" header="0.3" footer="0.3"/>
  <pageSetup paperSize="9" orientation="portrait" horizontalDpi="300" verticalDpi="300"/>
  <drawing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dimension ref="A1:C33"/>
  <sheetViews>
    <sheetView workbookViewId="0"/>
  </sheetViews>
  <sheetFormatPr defaultColWidth="10.90625" defaultRowHeight="14.5" x14ac:dyDescent="0.35"/>
  <cols>
    <col min="1" max="1" width="27.7265625" customWidth="1"/>
    <col min="2" max="2" width="6.7265625" style="91" customWidth="1"/>
    <col min="3" max="3" width="26.7265625" customWidth="1"/>
  </cols>
  <sheetData>
    <row r="1" spans="1:3" x14ac:dyDescent="0.35">
      <c r="A1" t="s">
        <v>300</v>
      </c>
    </row>
    <row r="3" spans="1:3" x14ac:dyDescent="0.35">
      <c r="A3" s="9" t="s">
        <v>293</v>
      </c>
      <c r="B3" s="141" t="s">
        <v>4</v>
      </c>
      <c r="C3" s="10" t="s">
        <v>284</v>
      </c>
    </row>
    <row r="4" spans="1:3" x14ac:dyDescent="0.35">
      <c r="A4" s="2" t="s">
        <v>294</v>
      </c>
      <c r="B4" s="91">
        <v>2014</v>
      </c>
      <c r="C4" s="61">
        <v>259.10000000000002</v>
      </c>
    </row>
    <row r="5" spans="1:3" x14ac:dyDescent="0.35">
      <c r="A5" s="2" t="s">
        <v>294</v>
      </c>
      <c r="B5" s="91">
        <v>2015</v>
      </c>
      <c r="C5" s="61">
        <v>253.2</v>
      </c>
    </row>
    <row r="6" spans="1:3" x14ac:dyDescent="0.35">
      <c r="A6" s="2" t="s">
        <v>294</v>
      </c>
      <c r="B6" s="91">
        <v>2016</v>
      </c>
      <c r="C6" s="61">
        <v>270.3</v>
      </c>
    </row>
    <row r="7" spans="1:3" x14ac:dyDescent="0.35">
      <c r="A7" s="2" t="s">
        <v>294</v>
      </c>
      <c r="B7" s="91">
        <v>2017</v>
      </c>
      <c r="C7" s="61">
        <v>304</v>
      </c>
    </row>
    <row r="8" spans="1:3" x14ac:dyDescent="0.35">
      <c r="A8" s="2" t="s">
        <v>294</v>
      </c>
      <c r="B8" s="91">
        <v>2018</v>
      </c>
      <c r="C8" s="61">
        <v>323.10000000000002</v>
      </c>
    </row>
    <row r="9" spans="1:3" x14ac:dyDescent="0.35">
      <c r="A9" s="2" t="s">
        <v>294</v>
      </c>
      <c r="B9" s="91">
        <v>2019</v>
      </c>
      <c r="C9" s="61">
        <v>335.4</v>
      </c>
    </row>
    <row r="10" spans="1:3" x14ac:dyDescent="0.35">
      <c r="A10" s="2" t="s">
        <v>294</v>
      </c>
      <c r="B10" s="91">
        <v>2020</v>
      </c>
      <c r="C10" s="61">
        <v>323.60000000000002</v>
      </c>
    </row>
    <row r="11" spans="1:3" x14ac:dyDescent="0.35">
      <c r="A11" s="2" t="s">
        <v>294</v>
      </c>
      <c r="B11" s="91">
        <v>2021</v>
      </c>
      <c r="C11" s="61">
        <v>320.7</v>
      </c>
    </row>
    <row r="12" spans="1:3" x14ac:dyDescent="0.35">
      <c r="A12" s="2" t="s">
        <v>294</v>
      </c>
      <c r="B12" s="91">
        <v>2022</v>
      </c>
      <c r="C12" s="61">
        <v>330</v>
      </c>
    </row>
    <row r="13" spans="1:3" x14ac:dyDescent="0.35">
      <c r="A13" s="2" t="s">
        <v>294</v>
      </c>
      <c r="B13" s="91">
        <v>2023</v>
      </c>
      <c r="C13" s="61">
        <v>355.7</v>
      </c>
    </row>
    <row r="14" spans="1:3" x14ac:dyDescent="0.35">
      <c r="A14" s="2" t="s">
        <v>294</v>
      </c>
      <c r="B14" s="91">
        <v>2024</v>
      </c>
      <c r="C14" s="61">
        <v>384.8</v>
      </c>
    </row>
    <row r="15" spans="1:3" x14ac:dyDescent="0.35">
      <c r="A15" s="2" t="s">
        <v>294</v>
      </c>
      <c r="B15" s="91">
        <v>2025</v>
      </c>
      <c r="C15" s="61">
        <v>443.6</v>
      </c>
    </row>
    <row r="16" spans="1:3" x14ac:dyDescent="0.35">
      <c r="A16" s="2" t="s">
        <v>295</v>
      </c>
      <c r="B16" s="91">
        <v>2014</v>
      </c>
      <c r="C16" s="61">
        <v>488.6</v>
      </c>
    </row>
    <row r="17" spans="1:3" x14ac:dyDescent="0.35">
      <c r="A17" s="2" t="s">
        <v>295</v>
      </c>
      <c r="B17" s="91">
        <v>2015</v>
      </c>
      <c r="C17" s="61">
        <v>525.20000000000005</v>
      </c>
    </row>
    <row r="18" spans="1:3" x14ac:dyDescent="0.35">
      <c r="A18" s="2" t="s">
        <v>295</v>
      </c>
      <c r="B18" s="91">
        <v>2016</v>
      </c>
      <c r="C18" s="61">
        <v>570.29999999999995</v>
      </c>
    </row>
    <row r="19" spans="1:3" x14ac:dyDescent="0.35">
      <c r="A19" s="2" t="s">
        <v>295</v>
      </c>
      <c r="B19" s="91">
        <v>2017</v>
      </c>
      <c r="C19" s="61">
        <v>618.5</v>
      </c>
    </row>
    <row r="20" spans="1:3" x14ac:dyDescent="0.35">
      <c r="A20" s="2" t="s">
        <v>295</v>
      </c>
      <c r="B20" s="91">
        <v>2018</v>
      </c>
      <c r="C20" s="61">
        <v>648.70000000000005</v>
      </c>
    </row>
    <row r="21" spans="1:3" x14ac:dyDescent="0.35">
      <c r="A21" s="2" t="s">
        <v>295</v>
      </c>
      <c r="B21" s="91">
        <v>2019</v>
      </c>
      <c r="C21" s="61">
        <v>673.4</v>
      </c>
    </row>
    <row r="22" spans="1:3" x14ac:dyDescent="0.35">
      <c r="A22" s="2" t="s">
        <v>295</v>
      </c>
      <c r="B22" s="91">
        <v>2020</v>
      </c>
      <c r="C22" s="61">
        <v>649</v>
      </c>
    </row>
    <row r="23" spans="1:3" x14ac:dyDescent="0.35">
      <c r="A23" s="2" t="s">
        <v>295</v>
      </c>
      <c r="B23" s="91">
        <v>2021</v>
      </c>
      <c r="C23" s="61">
        <v>629</v>
      </c>
    </row>
    <row r="24" spans="1:3" x14ac:dyDescent="0.35">
      <c r="A24" s="2" t="s">
        <v>295</v>
      </c>
      <c r="B24" s="91">
        <v>2022</v>
      </c>
      <c r="C24" s="61">
        <v>635.79999999999995</v>
      </c>
    </row>
    <row r="25" spans="1:3" x14ac:dyDescent="0.35">
      <c r="A25" s="2" t="s">
        <v>295</v>
      </c>
      <c r="B25" s="91">
        <v>2023</v>
      </c>
      <c r="C25" s="61">
        <v>671</v>
      </c>
    </row>
    <row r="26" spans="1:3" x14ac:dyDescent="0.35">
      <c r="A26" s="2" t="s">
        <v>295</v>
      </c>
      <c r="B26" s="91">
        <v>2024</v>
      </c>
      <c r="C26" s="61">
        <v>731.8</v>
      </c>
    </row>
    <row r="27" spans="1:3" x14ac:dyDescent="0.35">
      <c r="A27" s="12" t="s">
        <v>295</v>
      </c>
      <c r="B27" s="142">
        <v>2025</v>
      </c>
      <c r="C27" s="62">
        <v>805.2</v>
      </c>
    </row>
    <row r="29" spans="1:3" x14ac:dyDescent="0.35">
      <c r="A29" t="s">
        <v>83</v>
      </c>
    </row>
    <row r="31" spans="1:3" x14ac:dyDescent="0.35">
      <c r="A31" t="s">
        <v>245</v>
      </c>
    </row>
    <row r="33" spans="1:1" x14ac:dyDescent="0.35">
      <c r="A33" s="16" t="str">
        <f>HYPERLINK("#'Spis treści'!A1", "Powrót do spisu treści")</f>
        <v>Powrót do spisu treści</v>
      </c>
    </row>
  </sheetData>
  <pageMargins left="0.7" right="0.7" top="0.75" bottom="0.75" header="0.3" footer="0.3"/>
  <pageSetup paperSize="9" orientation="portrait" horizontalDpi="300" verticalDpi="300"/>
  <drawing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dimension ref="A1:C33"/>
  <sheetViews>
    <sheetView workbookViewId="0"/>
  </sheetViews>
  <sheetFormatPr defaultColWidth="10.90625" defaultRowHeight="14.5" x14ac:dyDescent="0.35"/>
  <cols>
    <col min="1" max="1" width="27.7265625" customWidth="1"/>
    <col min="2" max="2" width="6.7265625" customWidth="1"/>
    <col min="3" max="3" width="20.7265625" customWidth="1"/>
  </cols>
  <sheetData>
    <row r="1" spans="1:3" x14ac:dyDescent="0.35">
      <c r="A1" t="s">
        <v>302</v>
      </c>
    </row>
    <row r="3" spans="1:3" x14ac:dyDescent="0.35">
      <c r="A3" s="9" t="s">
        <v>293</v>
      </c>
      <c r="B3" s="8" t="s">
        <v>4</v>
      </c>
      <c r="C3" s="10" t="s">
        <v>285</v>
      </c>
    </row>
    <row r="4" spans="1:3" x14ac:dyDescent="0.35">
      <c r="A4" s="2" t="s">
        <v>294</v>
      </c>
      <c r="B4">
        <v>2014</v>
      </c>
      <c r="C4" s="63">
        <v>5</v>
      </c>
    </row>
    <row r="5" spans="1:3" x14ac:dyDescent="0.35">
      <c r="A5" s="2" t="s">
        <v>294</v>
      </c>
      <c r="B5">
        <v>2015</v>
      </c>
      <c r="C5" s="63">
        <v>5</v>
      </c>
    </row>
    <row r="6" spans="1:3" x14ac:dyDescent="0.35">
      <c r="A6" s="2" t="s">
        <v>294</v>
      </c>
      <c r="B6">
        <v>2016</v>
      </c>
      <c r="C6" s="63">
        <v>5.5</v>
      </c>
    </row>
    <row r="7" spans="1:3" x14ac:dyDescent="0.35">
      <c r="A7" s="2" t="s">
        <v>294</v>
      </c>
      <c r="B7">
        <v>2017</v>
      </c>
      <c r="C7" s="63">
        <v>6.4</v>
      </c>
    </row>
    <row r="8" spans="1:3" x14ac:dyDescent="0.35">
      <c r="A8" s="2" t="s">
        <v>294</v>
      </c>
      <c r="B8">
        <v>2018</v>
      </c>
      <c r="C8" s="63">
        <v>6.9</v>
      </c>
    </row>
    <row r="9" spans="1:3" x14ac:dyDescent="0.35">
      <c r="A9" s="2" t="s">
        <v>294</v>
      </c>
      <c r="B9">
        <v>2019</v>
      </c>
      <c r="C9" s="63">
        <v>7.3</v>
      </c>
    </row>
    <row r="10" spans="1:3" x14ac:dyDescent="0.35">
      <c r="A10" s="2" t="s">
        <v>294</v>
      </c>
      <c r="B10">
        <v>2020</v>
      </c>
      <c r="C10" s="63">
        <v>7.3</v>
      </c>
    </row>
    <row r="11" spans="1:3" x14ac:dyDescent="0.35">
      <c r="A11" s="2" t="s">
        <v>294</v>
      </c>
      <c r="B11">
        <v>2021</v>
      </c>
      <c r="C11" s="63">
        <v>7.1</v>
      </c>
    </row>
    <row r="12" spans="1:3" x14ac:dyDescent="0.35">
      <c r="A12" s="2" t="s">
        <v>294</v>
      </c>
      <c r="B12">
        <v>2022</v>
      </c>
      <c r="C12" s="63">
        <v>7.4</v>
      </c>
    </row>
    <row r="13" spans="1:3" x14ac:dyDescent="0.35">
      <c r="A13" s="2" t="s">
        <v>294</v>
      </c>
      <c r="B13">
        <v>2023</v>
      </c>
      <c r="C13" s="63">
        <v>8</v>
      </c>
    </row>
    <row r="14" spans="1:3" x14ac:dyDescent="0.35">
      <c r="A14" s="2" t="s">
        <v>294</v>
      </c>
      <c r="B14">
        <v>2024</v>
      </c>
      <c r="C14" s="63">
        <v>8.6999999999999993</v>
      </c>
    </row>
    <row r="15" spans="1:3" x14ac:dyDescent="0.35">
      <c r="A15" s="2" t="s">
        <v>294</v>
      </c>
      <c r="B15">
        <v>2025</v>
      </c>
      <c r="C15" s="63">
        <v>9.9</v>
      </c>
    </row>
    <row r="16" spans="1:3" x14ac:dyDescent="0.35">
      <c r="A16" s="2" t="s">
        <v>295</v>
      </c>
      <c r="B16">
        <v>2014</v>
      </c>
      <c r="C16" s="63">
        <v>15.7</v>
      </c>
    </row>
    <row r="17" spans="1:3" x14ac:dyDescent="0.35">
      <c r="A17" s="2" t="s">
        <v>295</v>
      </c>
      <c r="B17">
        <v>2015</v>
      </c>
      <c r="C17" s="63">
        <v>16.899999999999999</v>
      </c>
    </row>
    <row r="18" spans="1:3" x14ac:dyDescent="0.35">
      <c r="A18" s="2" t="s">
        <v>295</v>
      </c>
      <c r="B18">
        <v>2016</v>
      </c>
      <c r="C18" s="63">
        <v>18.399999999999999</v>
      </c>
    </row>
    <row r="19" spans="1:3" x14ac:dyDescent="0.35">
      <c r="A19" s="2" t="s">
        <v>295</v>
      </c>
      <c r="B19">
        <v>2017</v>
      </c>
      <c r="C19" s="63">
        <v>20.100000000000001</v>
      </c>
    </row>
    <row r="20" spans="1:3" x14ac:dyDescent="0.35">
      <c r="A20" s="2" t="s">
        <v>295</v>
      </c>
      <c r="B20">
        <v>2018</v>
      </c>
      <c r="C20" s="63">
        <v>21.3</v>
      </c>
    </row>
    <row r="21" spans="1:3" x14ac:dyDescent="0.35">
      <c r="A21" s="2" t="s">
        <v>295</v>
      </c>
      <c r="B21">
        <v>2019</v>
      </c>
      <c r="C21" s="63">
        <v>22.3</v>
      </c>
    </row>
    <row r="22" spans="1:3" x14ac:dyDescent="0.35">
      <c r="A22" s="2" t="s">
        <v>295</v>
      </c>
      <c r="B22">
        <v>2020</v>
      </c>
      <c r="C22" s="63">
        <v>21.7</v>
      </c>
    </row>
    <row r="23" spans="1:3" x14ac:dyDescent="0.35">
      <c r="A23" s="2" t="s">
        <v>295</v>
      </c>
      <c r="B23">
        <v>2021</v>
      </c>
      <c r="C23" s="63">
        <v>21</v>
      </c>
    </row>
    <row r="24" spans="1:3" x14ac:dyDescent="0.35">
      <c r="A24" s="2" t="s">
        <v>295</v>
      </c>
      <c r="B24">
        <v>2022</v>
      </c>
      <c r="C24" s="63">
        <v>21.3</v>
      </c>
    </row>
    <row r="25" spans="1:3" x14ac:dyDescent="0.35">
      <c r="A25" s="2" t="s">
        <v>295</v>
      </c>
      <c r="B25">
        <v>2023</v>
      </c>
      <c r="C25" s="63">
        <v>22.4</v>
      </c>
    </row>
    <row r="26" spans="1:3" x14ac:dyDescent="0.35">
      <c r="A26" s="2" t="s">
        <v>295</v>
      </c>
      <c r="B26">
        <v>2024</v>
      </c>
      <c r="C26" s="63">
        <v>24.4</v>
      </c>
    </row>
    <row r="27" spans="1:3" x14ac:dyDescent="0.35">
      <c r="A27" s="12" t="s">
        <v>295</v>
      </c>
      <c r="B27" s="14">
        <v>2025</v>
      </c>
      <c r="C27" s="64">
        <v>26.8</v>
      </c>
    </row>
    <row r="29" spans="1:3" x14ac:dyDescent="0.35">
      <c r="A29" t="s">
        <v>83</v>
      </c>
    </row>
    <row r="31" spans="1:3" x14ac:dyDescent="0.35">
      <c r="A31" t="s">
        <v>245</v>
      </c>
    </row>
    <row r="33" spans="1:1" x14ac:dyDescent="0.35">
      <c r="A33" s="16" t="str">
        <f>HYPERLINK("#'Spis treści'!A1", "Powrót do spisu treści")</f>
        <v>Powrót do spisu treści</v>
      </c>
    </row>
  </sheetData>
  <pageMargins left="0.7" right="0.7" top="0.75" bottom="0.75" header="0.3" footer="0.3"/>
  <pageSetup paperSize="9" orientation="portrait" horizontalDpi="300" verticalDpi="300"/>
  <drawing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dimension ref="A1:C33"/>
  <sheetViews>
    <sheetView workbookViewId="0"/>
  </sheetViews>
  <sheetFormatPr defaultColWidth="10.90625" defaultRowHeight="14.5" x14ac:dyDescent="0.35"/>
  <cols>
    <col min="1" max="1" width="27.7265625" customWidth="1"/>
    <col min="2" max="2" width="6.7265625" style="91" customWidth="1"/>
    <col min="3" max="3" width="31.7265625" style="97" customWidth="1"/>
  </cols>
  <sheetData>
    <row r="1" spans="1:3" x14ac:dyDescent="0.35">
      <c r="A1" t="s">
        <v>304</v>
      </c>
    </row>
    <row r="3" spans="1:3" x14ac:dyDescent="0.35">
      <c r="A3" s="9" t="s">
        <v>293</v>
      </c>
      <c r="B3" s="141" t="s">
        <v>4</v>
      </c>
      <c r="C3" s="136" t="s">
        <v>282</v>
      </c>
    </row>
    <row r="4" spans="1:3" x14ac:dyDescent="0.35">
      <c r="A4" s="2" t="s">
        <v>294</v>
      </c>
      <c r="B4" s="91">
        <v>2014</v>
      </c>
      <c r="C4" s="98">
        <v>5.92</v>
      </c>
    </row>
    <row r="5" spans="1:3" x14ac:dyDescent="0.35">
      <c r="A5" s="2" t="s">
        <v>294</v>
      </c>
      <c r="B5" s="91">
        <v>2015</v>
      </c>
      <c r="C5" s="98">
        <v>5.63</v>
      </c>
    </row>
    <row r="6" spans="1:3" x14ac:dyDescent="0.35">
      <c r="A6" s="2" t="s">
        <v>294</v>
      </c>
      <c r="B6" s="91">
        <v>2016</v>
      </c>
      <c r="C6" s="98">
        <v>9.1300000000000008</v>
      </c>
    </row>
    <row r="7" spans="1:3" x14ac:dyDescent="0.35">
      <c r="A7" s="2" t="s">
        <v>294</v>
      </c>
      <c r="B7" s="91">
        <v>2017</v>
      </c>
      <c r="C7" s="98">
        <v>20.68</v>
      </c>
    </row>
    <row r="8" spans="1:3" x14ac:dyDescent="0.35">
      <c r="A8" s="2" t="s">
        <v>294</v>
      </c>
      <c r="B8" s="91">
        <v>2018</v>
      </c>
      <c r="C8" s="98">
        <v>23.38</v>
      </c>
    </row>
    <row r="9" spans="1:3" x14ac:dyDescent="0.35">
      <c r="A9" s="2" t="s">
        <v>294</v>
      </c>
      <c r="B9" s="91">
        <v>2019</v>
      </c>
      <c r="C9" s="98">
        <v>24.02</v>
      </c>
    </row>
    <row r="10" spans="1:3" x14ac:dyDescent="0.35">
      <c r="A10" s="2" t="s">
        <v>294</v>
      </c>
      <c r="B10" s="91">
        <v>2020</v>
      </c>
      <c r="C10" s="98">
        <v>23.74</v>
      </c>
    </row>
    <row r="11" spans="1:3" x14ac:dyDescent="0.35">
      <c r="A11" s="2" t="s">
        <v>294</v>
      </c>
      <c r="B11" s="91">
        <v>2021</v>
      </c>
      <c r="C11" s="98">
        <v>22.97</v>
      </c>
    </row>
    <row r="12" spans="1:3" x14ac:dyDescent="0.35">
      <c r="A12" s="2" t="s">
        <v>294</v>
      </c>
      <c r="B12" s="91">
        <v>2022</v>
      </c>
      <c r="C12" s="98">
        <v>23.08</v>
      </c>
    </row>
    <row r="13" spans="1:3" x14ac:dyDescent="0.35">
      <c r="A13" s="2" t="s">
        <v>294</v>
      </c>
      <c r="B13" s="91">
        <v>2023</v>
      </c>
      <c r="C13" s="98">
        <v>26.23</v>
      </c>
    </row>
    <row r="14" spans="1:3" x14ac:dyDescent="0.35">
      <c r="A14" s="2" t="s">
        <v>294</v>
      </c>
      <c r="B14" s="91">
        <v>2024</v>
      </c>
      <c r="C14" s="98">
        <v>32.03</v>
      </c>
    </row>
    <row r="15" spans="1:3" x14ac:dyDescent="0.35">
      <c r="A15" s="2" t="s">
        <v>294</v>
      </c>
      <c r="B15" s="91">
        <v>2025</v>
      </c>
      <c r="C15" s="98">
        <v>37.53</v>
      </c>
    </row>
    <row r="16" spans="1:3" x14ac:dyDescent="0.35">
      <c r="A16" s="2" t="s">
        <v>295</v>
      </c>
      <c r="B16" s="91">
        <v>2014</v>
      </c>
      <c r="C16" s="98">
        <v>12.31</v>
      </c>
    </row>
    <row r="17" spans="1:3" x14ac:dyDescent="0.35">
      <c r="A17" s="2" t="s">
        <v>295</v>
      </c>
      <c r="B17" s="91">
        <v>2015</v>
      </c>
      <c r="C17" s="98">
        <v>12.98</v>
      </c>
    </row>
    <row r="18" spans="1:3" x14ac:dyDescent="0.35">
      <c r="A18" s="2" t="s">
        <v>295</v>
      </c>
      <c r="B18" s="91">
        <v>2016</v>
      </c>
      <c r="C18" s="98">
        <v>14.71</v>
      </c>
    </row>
    <row r="19" spans="1:3" x14ac:dyDescent="0.35">
      <c r="A19" s="2" t="s">
        <v>295</v>
      </c>
      <c r="B19" s="91">
        <v>2017</v>
      </c>
      <c r="C19" s="98">
        <v>18.8</v>
      </c>
    </row>
    <row r="20" spans="1:3" x14ac:dyDescent="0.35">
      <c r="A20" s="2" t="s">
        <v>295</v>
      </c>
      <c r="B20" s="91">
        <v>2018</v>
      </c>
      <c r="C20" s="98">
        <v>19.97</v>
      </c>
    </row>
    <row r="21" spans="1:3" x14ac:dyDescent="0.35">
      <c r="A21" s="2" t="s">
        <v>295</v>
      </c>
      <c r="B21" s="91">
        <v>2019</v>
      </c>
      <c r="C21" s="98">
        <v>20.309999999999999</v>
      </c>
    </row>
    <row r="22" spans="1:3" x14ac:dyDescent="0.35">
      <c r="A22" s="2" t="s">
        <v>295</v>
      </c>
      <c r="B22" s="91">
        <v>2020</v>
      </c>
      <c r="C22" s="98">
        <v>19.940000000000001</v>
      </c>
    </row>
    <row r="23" spans="1:3" x14ac:dyDescent="0.35">
      <c r="A23" s="2" t="s">
        <v>295</v>
      </c>
      <c r="B23" s="91">
        <v>2021</v>
      </c>
      <c r="C23" s="98">
        <v>19.25</v>
      </c>
    </row>
    <row r="24" spans="1:3" x14ac:dyDescent="0.35">
      <c r="A24" s="2" t="s">
        <v>295</v>
      </c>
      <c r="B24" s="91">
        <v>2022</v>
      </c>
      <c r="C24" s="98">
        <v>19.350000000000001</v>
      </c>
    </row>
    <row r="25" spans="1:3" x14ac:dyDescent="0.35">
      <c r="A25" s="2" t="s">
        <v>295</v>
      </c>
      <c r="B25" s="91">
        <v>2023</v>
      </c>
      <c r="C25" s="98">
        <v>20.9</v>
      </c>
    </row>
    <row r="26" spans="1:3" x14ac:dyDescent="0.35">
      <c r="A26" s="2" t="s">
        <v>295</v>
      </c>
      <c r="B26" s="91">
        <v>2024</v>
      </c>
      <c r="C26" s="98">
        <v>24.55</v>
      </c>
    </row>
    <row r="27" spans="1:3" x14ac:dyDescent="0.35">
      <c r="A27" s="12" t="s">
        <v>295</v>
      </c>
      <c r="B27" s="142">
        <v>2025</v>
      </c>
      <c r="C27" s="99">
        <v>27.9</v>
      </c>
    </row>
    <row r="29" spans="1:3" x14ac:dyDescent="0.35">
      <c r="A29" t="s">
        <v>83</v>
      </c>
    </row>
    <row r="31" spans="1:3" x14ac:dyDescent="0.35">
      <c r="A31" t="s">
        <v>245</v>
      </c>
    </row>
    <row r="33" spans="1:1" x14ac:dyDescent="0.35">
      <c r="A33" s="16" t="str">
        <f>HYPERLINK("#'Spis treści'!A1", "Powrót do spisu treści")</f>
        <v>Powrót do spisu treści</v>
      </c>
    </row>
  </sheetData>
  <pageMargins left="0.7" right="0.7" top="0.75" bottom="0.75" header="0.3" footer="0.3"/>
  <pageSetup paperSize="9" orientation="portrait" horizontalDpi="300" verticalDpi="300"/>
  <drawing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dimension ref="A1:F11"/>
  <sheetViews>
    <sheetView workbookViewId="0"/>
  </sheetViews>
  <sheetFormatPr defaultColWidth="10.90625" defaultRowHeight="14.5" x14ac:dyDescent="0.35"/>
  <cols>
    <col min="1" max="2" width="27.7265625" customWidth="1"/>
    <col min="3" max="3" width="26.7265625" customWidth="1"/>
    <col min="4" max="4" width="20.7265625" customWidth="1"/>
    <col min="5" max="5" width="31.7265625" customWidth="1"/>
    <col min="6" max="6" width="27.7265625" customWidth="1"/>
  </cols>
  <sheetData>
    <row r="1" spans="1:6" x14ac:dyDescent="0.35">
      <c r="A1" t="s">
        <v>306</v>
      </c>
    </row>
    <row r="3" spans="1:6" x14ac:dyDescent="0.35">
      <c r="A3" s="9" t="s">
        <v>307</v>
      </c>
      <c r="B3" s="8" t="s">
        <v>243</v>
      </c>
      <c r="C3" s="8" t="s">
        <v>284</v>
      </c>
      <c r="D3" s="8" t="s">
        <v>285</v>
      </c>
      <c r="E3" s="8" t="s">
        <v>282</v>
      </c>
      <c r="F3" s="10" t="s">
        <v>283</v>
      </c>
    </row>
    <row r="4" spans="1:6" x14ac:dyDescent="0.35">
      <c r="A4" s="2" t="s">
        <v>295</v>
      </c>
      <c r="B4" s="100">
        <v>104.4</v>
      </c>
      <c r="C4" s="100">
        <v>805.2</v>
      </c>
      <c r="D4" s="100">
        <v>26.9</v>
      </c>
      <c r="E4" s="100">
        <v>27.9</v>
      </c>
      <c r="F4" s="102">
        <v>0.8</v>
      </c>
    </row>
    <row r="5" spans="1:6" x14ac:dyDescent="0.35">
      <c r="A5" s="12" t="s">
        <v>294</v>
      </c>
      <c r="B5" s="103">
        <v>49</v>
      </c>
      <c r="C5" s="103">
        <v>443.6</v>
      </c>
      <c r="D5" s="103">
        <v>9.9</v>
      </c>
      <c r="E5" s="103">
        <v>37.5</v>
      </c>
      <c r="F5" s="104">
        <v>1.3</v>
      </c>
    </row>
    <row r="7" spans="1:6" x14ac:dyDescent="0.35">
      <c r="A7" t="s">
        <v>83</v>
      </c>
    </row>
    <row r="9" spans="1:6" x14ac:dyDescent="0.35">
      <c r="A9" t="s">
        <v>245</v>
      </c>
    </row>
    <row r="11" spans="1:6" x14ac:dyDescent="0.35">
      <c r="A11" s="16" t="str">
        <f>HYPERLINK("#'Spis treści'!A1", "Powrót do spisu treści")</f>
        <v>Powrót do spisu treści</v>
      </c>
    </row>
  </sheetData>
  <pageMargins left="0.7" right="0.7" top="0.75" bottom="0.75" header="0.3" footer="0.3"/>
  <pageSetup paperSize="9" orientation="portrait" horizontalDpi="300" verticalDpi="30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dimension ref="A1:C37"/>
  <sheetViews>
    <sheetView workbookViewId="0"/>
  </sheetViews>
  <sheetFormatPr defaultColWidth="10.90625" defaultRowHeight="14.5" x14ac:dyDescent="0.35"/>
  <cols>
    <col min="1" max="1" width="6.7265625" style="91" customWidth="1"/>
    <col min="2" max="2" width="15.7265625" customWidth="1"/>
    <col min="3" max="3" width="27.7265625" customWidth="1"/>
  </cols>
  <sheetData>
    <row r="1" spans="1:3" x14ac:dyDescent="0.35">
      <c r="A1" s="91" t="s">
        <v>309</v>
      </c>
    </row>
    <row r="3" spans="1:3" x14ac:dyDescent="0.35">
      <c r="A3" s="92" t="s">
        <v>4</v>
      </c>
      <c r="B3" s="8" t="s">
        <v>76</v>
      </c>
      <c r="C3" s="10" t="s">
        <v>243</v>
      </c>
    </row>
    <row r="4" spans="1:3" x14ac:dyDescent="0.35">
      <c r="A4" s="93">
        <v>2019</v>
      </c>
      <c r="B4" t="s">
        <v>80</v>
      </c>
      <c r="C4" s="102">
        <v>5.8</v>
      </c>
    </row>
    <row r="5" spans="1:3" x14ac:dyDescent="0.35">
      <c r="A5" s="93">
        <v>2019</v>
      </c>
      <c r="B5" t="s">
        <v>78</v>
      </c>
      <c r="C5" s="102">
        <v>18</v>
      </c>
    </row>
    <row r="6" spans="1:3" x14ac:dyDescent="0.35">
      <c r="A6" s="93">
        <v>2019</v>
      </c>
      <c r="B6" t="s">
        <v>79</v>
      </c>
      <c r="C6" s="102">
        <v>31.3</v>
      </c>
    </row>
    <row r="7" spans="1:3" x14ac:dyDescent="0.35">
      <c r="A7" s="93">
        <v>2019</v>
      </c>
      <c r="B7" t="s">
        <v>81</v>
      </c>
      <c r="C7" s="102">
        <v>18.3</v>
      </c>
    </row>
    <row r="8" spans="1:3" x14ac:dyDescent="0.35">
      <c r="A8" s="93">
        <v>2020</v>
      </c>
      <c r="B8" t="s">
        <v>80</v>
      </c>
      <c r="C8" s="102">
        <v>5.2</v>
      </c>
    </row>
    <row r="9" spans="1:3" x14ac:dyDescent="0.35">
      <c r="A9" s="93">
        <v>2020</v>
      </c>
      <c r="B9" t="s">
        <v>78</v>
      </c>
      <c r="C9" s="102">
        <v>18.100000000000001</v>
      </c>
    </row>
    <row r="10" spans="1:3" x14ac:dyDescent="0.35">
      <c r="A10" s="93">
        <v>2020</v>
      </c>
      <c r="B10" t="s">
        <v>79</v>
      </c>
      <c r="C10" s="102">
        <v>29.5</v>
      </c>
    </row>
    <row r="11" spans="1:3" x14ac:dyDescent="0.35">
      <c r="A11" s="93">
        <v>2020</v>
      </c>
      <c r="B11" t="s">
        <v>81</v>
      </c>
      <c r="C11" s="102">
        <v>18.100000000000001</v>
      </c>
    </row>
    <row r="12" spans="1:3" x14ac:dyDescent="0.35">
      <c r="A12" s="93">
        <v>2021</v>
      </c>
      <c r="B12" t="s">
        <v>80</v>
      </c>
      <c r="C12" s="102">
        <v>5.6</v>
      </c>
    </row>
    <row r="13" spans="1:3" x14ac:dyDescent="0.35">
      <c r="A13" s="93">
        <v>2021</v>
      </c>
      <c r="B13" t="s">
        <v>78</v>
      </c>
      <c r="C13" s="102">
        <v>19.600000000000001</v>
      </c>
    </row>
    <row r="14" spans="1:3" x14ac:dyDescent="0.35">
      <c r="A14" s="93">
        <v>2021</v>
      </c>
      <c r="B14" t="s">
        <v>79</v>
      </c>
      <c r="C14" s="102">
        <v>30.9</v>
      </c>
    </row>
    <row r="15" spans="1:3" x14ac:dyDescent="0.35">
      <c r="A15" s="93">
        <v>2021</v>
      </c>
      <c r="B15" t="s">
        <v>81</v>
      </c>
      <c r="C15" s="102">
        <v>18.3</v>
      </c>
    </row>
    <row r="16" spans="1:3" x14ac:dyDescent="0.35">
      <c r="A16" s="93">
        <v>2022</v>
      </c>
      <c r="B16" t="s">
        <v>80</v>
      </c>
      <c r="C16" s="102">
        <v>5.8</v>
      </c>
    </row>
    <row r="17" spans="1:3" x14ac:dyDescent="0.35">
      <c r="A17" s="93">
        <v>2022</v>
      </c>
      <c r="B17" t="s">
        <v>78</v>
      </c>
      <c r="C17" s="102">
        <v>21.3</v>
      </c>
    </row>
    <row r="18" spans="1:3" x14ac:dyDescent="0.35">
      <c r="A18" s="93">
        <v>2022</v>
      </c>
      <c r="B18" t="s">
        <v>79</v>
      </c>
      <c r="C18" s="102">
        <v>33</v>
      </c>
    </row>
    <row r="19" spans="1:3" x14ac:dyDescent="0.35">
      <c r="A19" s="93">
        <v>2022</v>
      </c>
      <c r="B19" t="s">
        <v>81</v>
      </c>
      <c r="C19" s="102">
        <v>18.899999999999999</v>
      </c>
    </row>
    <row r="20" spans="1:3" x14ac:dyDescent="0.35">
      <c r="A20" s="93">
        <v>2023</v>
      </c>
      <c r="B20" t="s">
        <v>80</v>
      </c>
      <c r="C20" s="102">
        <v>6</v>
      </c>
    </row>
    <row r="21" spans="1:3" x14ac:dyDescent="0.35">
      <c r="A21" s="93">
        <v>2023</v>
      </c>
      <c r="B21" t="s">
        <v>78</v>
      </c>
      <c r="C21" s="102">
        <v>23.3</v>
      </c>
    </row>
    <row r="22" spans="1:3" x14ac:dyDescent="0.35">
      <c r="A22" s="93">
        <v>2023</v>
      </c>
      <c r="B22" t="s">
        <v>79</v>
      </c>
      <c r="C22" s="102">
        <v>37</v>
      </c>
    </row>
    <row r="23" spans="1:3" x14ac:dyDescent="0.35">
      <c r="A23" s="93">
        <v>2023</v>
      </c>
      <c r="B23" t="s">
        <v>81</v>
      </c>
      <c r="C23" s="102">
        <v>20.2</v>
      </c>
    </row>
    <row r="24" spans="1:3" x14ac:dyDescent="0.35">
      <c r="A24" s="93">
        <v>2024</v>
      </c>
      <c r="B24" t="s">
        <v>80</v>
      </c>
      <c r="C24" s="102">
        <v>6</v>
      </c>
    </row>
    <row r="25" spans="1:3" x14ac:dyDescent="0.35">
      <c r="A25" s="93">
        <v>2024</v>
      </c>
      <c r="B25" t="s">
        <v>78</v>
      </c>
      <c r="C25" s="102">
        <v>24.9</v>
      </c>
    </row>
    <row r="26" spans="1:3" x14ac:dyDescent="0.35">
      <c r="A26" s="93">
        <v>2024</v>
      </c>
      <c r="B26" t="s">
        <v>79</v>
      </c>
      <c r="C26" s="102">
        <v>41.2</v>
      </c>
    </row>
    <row r="27" spans="1:3" x14ac:dyDescent="0.35">
      <c r="A27" s="93">
        <v>2024</v>
      </c>
      <c r="B27" t="s">
        <v>81</v>
      </c>
      <c r="C27" s="102">
        <v>21.8</v>
      </c>
    </row>
    <row r="28" spans="1:3" x14ac:dyDescent="0.35">
      <c r="A28" s="93">
        <v>2025</v>
      </c>
      <c r="B28" t="s">
        <v>80</v>
      </c>
      <c r="C28" s="102">
        <v>6.2</v>
      </c>
    </row>
    <row r="29" spans="1:3" x14ac:dyDescent="0.35">
      <c r="A29" s="93">
        <v>2025</v>
      </c>
      <c r="B29" t="s">
        <v>78</v>
      </c>
      <c r="C29" s="102">
        <v>26.2</v>
      </c>
    </row>
    <row r="30" spans="1:3" x14ac:dyDescent="0.35">
      <c r="A30" s="93">
        <v>2025</v>
      </c>
      <c r="B30" t="s">
        <v>79</v>
      </c>
      <c r="C30" s="102">
        <v>45.7</v>
      </c>
    </row>
    <row r="31" spans="1:3" x14ac:dyDescent="0.35">
      <c r="A31" s="94">
        <v>2025</v>
      </c>
      <c r="B31" s="14" t="s">
        <v>81</v>
      </c>
      <c r="C31" s="104">
        <v>23.9</v>
      </c>
    </row>
    <row r="33" spans="1:1" x14ac:dyDescent="0.35">
      <c r="A33" s="91" t="s">
        <v>311</v>
      </c>
    </row>
    <row r="35" spans="1:1" x14ac:dyDescent="0.35">
      <c r="A35" s="91" t="s">
        <v>312</v>
      </c>
    </row>
    <row r="37" spans="1:1" x14ac:dyDescent="0.35">
      <c r="A37" s="95" t="str">
        <f>HYPERLINK("#'Spis treści'!A1", "Powrót do spisu treści")</f>
        <v>Powrót do spisu treści</v>
      </c>
    </row>
  </sheetData>
  <pageMargins left="0.7" right="0.7" top="0.75" bottom="0.75" header="0.3" footer="0.3"/>
  <pageSetup paperSize="9" orientation="portrait" horizontalDpi="300" verticalDpi="300"/>
  <drawing r:id="rId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dimension ref="A1:C37"/>
  <sheetViews>
    <sheetView workbookViewId="0">
      <selection activeCell="B1" sqref="B1"/>
    </sheetView>
  </sheetViews>
  <sheetFormatPr defaultColWidth="10.90625" defaultRowHeight="14.5" x14ac:dyDescent="0.35"/>
  <cols>
    <col min="1" max="1" width="6.7265625" style="91" customWidth="1"/>
    <col min="2" max="2" width="14.26953125" bestFit="1" customWidth="1"/>
    <col min="3" max="3" width="22.36328125" bestFit="1" customWidth="1"/>
  </cols>
  <sheetData>
    <row r="1" spans="1:3" x14ac:dyDescent="0.35">
      <c r="A1" s="91" t="s">
        <v>313</v>
      </c>
    </row>
    <row r="3" spans="1:3" x14ac:dyDescent="0.35">
      <c r="A3" s="92" t="s">
        <v>4</v>
      </c>
      <c r="B3" s="8" t="s">
        <v>76</v>
      </c>
      <c r="C3" s="10" t="s">
        <v>243</v>
      </c>
    </row>
    <row r="4" spans="1:3" x14ac:dyDescent="0.35">
      <c r="A4" s="93">
        <v>2019</v>
      </c>
      <c r="B4" t="s">
        <v>80</v>
      </c>
      <c r="C4" s="102">
        <v>5.9</v>
      </c>
    </row>
    <row r="5" spans="1:3" x14ac:dyDescent="0.35">
      <c r="A5" s="93">
        <v>2019</v>
      </c>
      <c r="B5" t="s">
        <v>78</v>
      </c>
      <c r="C5" s="102">
        <v>25.5</v>
      </c>
    </row>
    <row r="6" spans="1:3" x14ac:dyDescent="0.35">
      <c r="A6" s="93">
        <v>2019</v>
      </c>
      <c r="B6" t="s">
        <v>79</v>
      </c>
      <c r="C6" s="102">
        <v>67.099999999999994</v>
      </c>
    </row>
    <row r="7" spans="1:3" x14ac:dyDescent="0.35">
      <c r="A7" s="93">
        <v>2019</v>
      </c>
      <c r="B7" t="s">
        <v>81</v>
      </c>
      <c r="C7" s="102">
        <v>51.6</v>
      </c>
    </row>
    <row r="8" spans="1:3" x14ac:dyDescent="0.35">
      <c r="A8" s="93">
        <v>2020</v>
      </c>
      <c r="B8" t="s">
        <v>80</v>
      </c>
      <c r="C8" s="102">
        <v>5.0999999999999996</v>
      </c>
    </row>
    <row r="9" spans="1:3" x14ac:dyDescent="0.35">
      <c r="A9" s="93">
        <v>2020</v>
      </c>
      <c r="B9" t="s">
        <v>78</v>
      </c>
      <c r="C9" s="102">
        <v>25.1</v>
      </c>
    </row>
    <row r="10" spans="1:3" x14ac:dyDescent="0.35">
      <c r="A10" s="93">
        <v>2020</v>
      </c>
      <c r="B10" t="s">
        <v>79</v>
      </c>
      <c r="C10" s="102">
        <v>62.3</v>
      </c>
    </row>
    <row r="11" spans="1:3" x14ac:dyDescent="0.35">
      <c r="A11" s="93">
        <v>2020</v>
      </c>
      <c r="B11" t="s">
        <v>81</v>
      </c>
      <c r="C11" s="102">
        <v>51.7</v>
      </c>
    </row>
    <row r="12" spans="1:3" x14ac:dyDescent="0.35">
      <c r="A12" s="93">
        <v>2021</v>
      </c>
      <c r="B12" t="s">
        <v>80</v>
      </c>
      <c r="C12" s="102">
        <v>5.6</v>
      </c>
    </row>
    <row r="13" spans="1:3" x14ac:dyDescent="0.35">
      <c r="A13" s="93">
        <v>2021</v>
      </c>
      <c r="B13" t="s">
        <v>78</v>
      </c>
      <c r="C13" s="102">
        <v>27.5</v>
      </c>
    </row>
    <row r="14" spans="1:3" x14ac:dyDescent="0.35">
      <c r="A14" s="93">
        <v>2021</v>
      </c>
      <c r="B14" t="s">
        <v>79</v>
      </c>
      <c r="C14" s="102">
        <v>65.099999999999994</v>
      </c>
    </row>
    <row r="15" spans="1:3" x14ac:dyDescent="0.35">
      <c r="A15" s="93">
        <v>2021</v>
      </c>
      <c r="B15" t="s">
        <v>81</v>
      </c>
      <c r="C15" s="102">
        <v>54.3</v>
      </c>
    </row>
    <row r="16" spans="1:3" x14ac:dyDescent="0.35">
      <c r="A16" s="93">
        <v>2022</v>
      </c>
      <c r="B16" t="s">
        <v>80</v>
      </c>
      <c r="C16" s="102">
        <v>5.8</v>
      </c>
    </row>
    <row r="17" spans="1:3" x14ac:dyDescent="0.35">
      <c r="A17" s="93">
        <v>2022</v>
      </c>
      <c r="B17" t="s">
        <v>78</v>
      </c>
      <c r="C17" s="102">
        <v>30.5</v>
      </c>
    </row>
    <row r="18" spans="1:3" x14ac:dyDescent="0.35">
      <c r="A18" s="93">
        <v>2022</v>
      </c>
      <c r="B18" t="s">
        <v>79</v>
      </c>
      <c r="C18" s="102">
        <v>69.3</v>
      </c>
    </row>
    <row r="19" spans="1:3" x14ac:dyDescent="0.35">
      <c r="A19" s="93">
        <v>2022</v>
      </c>
      <c r="B19" t="s">
        <v>81</v>
      </c>
      <c r="C19" s="102">
        <v>56.7</v>
      </c>
    </row>
    <row r="20" spans="1:3" x14ac:dyDescent="0.35">
      <c r="A20" s="93">
        <v>2023</v>
      </c>
      <c r="B20" t="s">
        <v>80</v>
      </c>
      <c r="C20" s="102">
        <v>6</v>
      </c>
    </row>
    <row r="21" spans="1:3" x14ac:dyDescent="0.35">
      <c r="A21" s="93">
        <v>2023</v>
      </c>
      <c r="B21" t="s">
        <v>78</v>
      </c>
      <c r="C21" s="102">
        <v>32.9</v>
      </c>
    </row>
    <row r="22" spans="1:3" x14ac:dyDescent="0.35">
      <c r="A22" s="93">
        <v>2023</v>
      </c>
      <c r="B22" t="s">
        <v>79</v>
      </c>
      <c r="C22" s="102">
        <v>75</v>
      </c>
    </row>
    <row r="23" spans="1:3" x14ac:dyDescent="0.35">
      <c r="A23" s="93">
        <v>2023</v>
      </c>
      <c r="B23" t="s">
        <v>81</v>
      </c>
      <c r="C23" s="102">
        <v>60.6</v>
      </c>
    </row>
    <row r="24" spans="1:3" x14ac:dyDescent="0.35">
      <c r="A24" s="93">
        <v>2024</v>
      </c>
      <c r="B24" t="s">
        <v>80</v>
      </c>
      <c r="C24" s="102">
        <v>6</v>
      </c>
    </row>
    <row r="25" spans="1:3" x14ac:dyDescent="0.35">
      <c r="A25" s="93">
        <v>2024</v>
      </c>
      <c r="B25" t="s">
        <v>78</v>
      </c>
      <c r="C25" s="102">
        <v>34.4</v>
      </c>
    </row>
    <row r="26" spans="1:3" x14ac:dyDescent="0.35">
      <c r="A26" s="93">
        <v>2024</v>
      </c>
      <c r="B26" t="s">
        <v>79</v>
      </c>
      <c r="C26" s="102">
        <v>81.8</v>
      </c>
    </row>
    <row r="27" spans="1:3" x14ac:dyDescent="0.35">
      <c r="A27" s="93">
        <v>2024</v>
      </c>
      <c r="B27" t="s">
        <v>81</v>
      </c>
      <c r="C27" s="102">
        <v>65.400000000000006</v>
      </c>
    </row>
    <row r="28" spans="1:3" x14ac:dyDescent="0.35">
      <c r="A28" s="93">
        <v>2025</v>
      </c>
      <c r="B28" t="s">
        <v>80</v>
      </c>
      <c r="C28" s="102">
        <v>6.2</v>
      </c>
    </row>
    <row r="29" spans="1:3" x14ac:dyDescent="0.35">
      <c r="A29" s="93">
        <v>2025</v>
      </c>
      <c r="B29" t="s">
        <v>78</v>
      </c>
      <c r="C29" s="102">
        <v>35.700000000000003</v>
      </c>
    </row>
    <row r="30" spans="1:3" x14ac:dyDescent="0.35">
      <c r="A30" s="93">
        <v>2025</v>
      </c>
      <c r="B30" t="s">
        <v>79</v>
      </c>
      <c r="C30" s="102">
        <v>89.7</v>
      </c>
    </row>
    <row r="31" spans="1:3" x14ac:dyDescent="0.35">
      <c r="A31" s="94">
        <v>2025</v>
      </c>
      <c r="B31" s="14" t="s">
        <v>81</v>
      </c>
      <c r="C31" s="104">
        <v>70.5</v>
      </c>
    </row>
    <row r="33" spans="1:1" x14ac:dyDescent="0.35">
      <c r="A33" s="91" t="s">
        <v>311</v>
      </c>
    </row>
    <row r="35" spans="1:1" x14ac:dyDescent="0.35">
      <c r="A35" s="91" t="s">
        <v>312</v>
      </c>
    </row>
    <row r="37" spans="1:1" x14ac:dyDescent="0.35">
      <c r="A37" s="95" t="str">
        <f>HYPERLINK("#'Spis treści'!A1", "Powrót do spisu treści")</f>
        <v>Powrót do spisu treści</v>
      </c>
    </row>
  </sheetData>
  <pageMargins left="0.7" right="0.7" top="0.75" bottom="0.75" header="0.3" footer="0.3"/>
  <pageSetup paperSize="9" orientation="portrait" horizontalDpi="300" verticalDpi="300"/>
  <drawing r:id="rId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dimension ref="A1:C37"/>
  <sheetViews>
    <sheetView workbookViewId="0"/>
  </sheetViews>
  <sheetFormatPr defaultColWidth="10.90625" defaultRowHeight="14.5" x14ac:dyDescent="0.35"/>
  <cols>
    <col min="1" max="1" width="6.7265625" style="91" customWidth="1"/>
    <col min="2" max="2" width="14.26953125" bestFit="1" customWidth="1"/>
    <col min="3" max="3" width="23.54296875" bestFit="1" customWidth="1"/>
  </cols>
  <sheetData>
    <row r="1" spans="1:3" x14ac:dyDescent="0.35">
      <c r="A1" s="91" t="s">
        <v>315</v>
      </c>
    </row>
    <row r="3" spans="1:3" x14ac:dyDescent="0.35">
      <c r="A3" s="92" t="s">
        <v>4</v>
      </c>
      <c r="B3" s="8" t="s">
        <v>76</v>
      </c>
      <c r="C3" s="10" t="s">
        <v>316</v>
      </c>
    </row>
    <row r="4" spans="1:3" x14ac:dyDescent="0.35">
      <c r="A4" s="93">
        <v>2019</v>
      </c>
      <c r="B4" t="s">
        <v>80</v>
      </c>
      <c r="C4" s="65">
        <v>6.8</v>
      </c>
    </row>
    <row r="5" spans="1:3" x14ac:dyDescent="0.35">
      <c r="A5" s="93">
        <v>2019</v>
      </c>
      <c r="B5" t="s">
        <v>78</v>
      </c>
      <c r="C5" s="65">
        <v>8.5</v>
      </c>
    </row>
    <row r="6" spans="1:3" x14ac:dyDescent="0.35">
      <c r="A6" s="93">
        <v>2019</v>
      </c>
      <c r="B6" t="s">
        <v>79</v>
      </c>
      <c r="C6" s="65">
        <v>9.4</v>
      </c>
    </row>
    <row r="7" spans="1:3" x14ac:dyDescent="0.35">
      <c r="A7" s="93">
        <v>2019</v>
      </c>
      <c r="B7" t="s">
        <v>81</v>
      </c>
      <c r="C7" s="65">
        <v>9.1</v>
      </c>
    </row>
    <row r="8" spans="1:3" x14ac:dyDescent="0.35">
      <c r="A8" s="93">
        <v>2020</v>
      </c>
      <c r="B8" t="s">
        <v>80</v>
      </c>
      <c r="C8" s="65">
        <v>7.4</v>
      </c>
    </row>
    <row r="9" spans="1:3" x14ac:dyDescent="0.35">
      <c r="A9" s="93">
        <v>2020</v>
      </c>
      <c r="B9" t="s">
        <v>78</v>
      </c>
      <c r="C9" s="65">
        <v>8.9</v>
      </c>
    </row>
    <row r="10" spans="1:3" x14ac:dyDescent="0.35">
      <c r="A10" s="93">
        <v>2020</v>
      </c>
      <c r="B10" t="s">
        <v>79</v>
      </c>
      <c r="C10" s="65">
        <v>9.8000000000000007</v>
      </c>
    </row>
    <row r="11" spans="1:3" x14ac:dyDescent="0.35">
      <c r="A11" s="93">
        <v>2020</v>
      </c>
      <c r="B11" t="s">
        <v>81</v>
      </c>
      <c r="C11" s="65">
        <v>9.5</v>
      </c>
    </row>
    <row r="12" spans="1:3" x14ac:dyDescent="0.35">
      <c r="A12" s="93">
        <v>2021</v>
      </c>
      <c r="B12" t="s">
        <v>80</v>
      </c>
      <c r="C12" s="65">
        <v>6.9</v>
      </c>
    </row>
    <row r="13" spans="1:3" x14ac:dyDescent="0.35">
      <c r="A13" s="93">
        <v>2021</v>
      </c>
      <c r="B13" t="s">
        <v>78</v>
      </c>
      <c r="C13" s="65">
        <v>8.4</v>
      </c>
    </row>
    <row r="14" spans="1:3" x14ac:dyDescent="0.35">
      <c r="A14" s="93">
        <v>2021</v>
      </c>
      <c r="B14" t="s">
        <v>79</v>
      </c>
      <c r="C14" s="65">
        <v>9.1</v>
      </c>
    </row>
    <row r="15" spans="1:3" x14ac:dyDescent="0.35">
      <c r="A15" s="93">
        <v>2021</v>
      </c>
      <c r="B15" t="s">
        <v>81</v>
      </c>
      <c r="C15" s="65">
        <v>8.9</v>
      </c>
    </row>
    <row r="16" spans="1:3" x14ac:dyDescent="0.35">
      <c r="A16" s="93">
        <v>2022</v>
      </c>
      <c r="B16" t="s">
        <v>80</v>
      </c>
      <c r="C16" s="65">
        <v>6.6</v>
      </c>
    </row>
    <row r="17" spans="1:3" x14ac:dyDescent="0.35">
      <c r="A17" s="93">
        <v>2022</v>
      </c>
      <c r="B17" t="s">
        <v>78</v>
      </c>
      <c r="C17" s="65">
        <v>8.3000000000000007</v>
      </c>
    </row>
    <row r="18" spans="1:3" x14ac:dyDescent="0.35">
      <c r="A18" s="93">
        <v>2022</v>
      </c>
      <c r="B18" t="s">
        <v>79</v>
      </c>
      <c r="C18" s="65">
        <v>9.1999999999999993</v>
      </c>
    </row>
    <row r="19" spans="1:3" x14ac:dyDescent="0.35">
      <c r="A19" s="93">
        <v>2022</v>
      </c>
      <c r="B19" t="s">
        <v>81</v>
      </c>
      <c r="C19" s="65">
        <v>8.8000000000000007</v>
      </c>
    </row>
    <row r="20" spans="1:3" x14ac:dyDescent="0.35">
      <c r="A20" s="93">
        <v>2023</v>
      </c>
      <c r="B20" t="s">
        <v>80</v>
      </c>
      <c r="C20" s="65">
        <v>6.7</v>
      </c>
    </row>
    <row r="21" spans="1:3" x14ac:dyDescent="0.35">
      <c r="A21" s="93">
        <v>2023</v>
      </c>
      <c r="B21" t="s">
        <v>78</v>
      </c>
      <c r="C21" s="65">
        <v>8.4</v>
      </c>
    </row>
    <row r="22" spans="1:3" x14ac:dyDescent="0.35">
      <c r="A22" s="93">
        <v>2023</v>
      </c>
      <c r="B22" t="s">
        <v>79</v>
      </c>
      <c r="C22" s="65">
        <v>9.3000000000000007</v>
      </c>
    </row>
    <row r="23" spans="1:3" x14ac:dyDescent="0.35">
      <c r="A23" s="93">
        <v>2023</v>
      </c>
      <c r="B23" t="s">
        <v>81</v>
      </c>
      <c r="C23" s="65">
        <v>9</v>
      </c>
    </row>
    <row r="24" spans="1:3" x14ac:dyDescent="0.35">
      <c r="A24" s="93">
        <v>2024</v>
      </c>
      <c r="B24" t="s">
        <v>80</v>
      </c>
      <c r="C24" s="65">
        <v>6.8</v>
      </c>
    </row>
    <row r="25" spans="1:3" x14ac:dyDescent="0.35">
      <c r="A25" s="93">
        <v>2024</v>
      </c>
      <c r="B25" t="s">
        <v>78</v>
      </c>
      <c r="C25" s="65">
        <v>8.6999999999999993</v>
      </c>
    </row>
    <row r="26" spans="1:3" x14ac:dyDescent="0.35">
      <c r="A26" s="93">
        <v>2024</v>
      </c>
      <c r="B26" t="s">
        <v>79</v>
      </c>
      <c r="C26" s="65">
        <v>9.5</v>
      </c>
    </row>
    <row r="27" spans="1:3" x14ac:dyDescent="0.35">
      <c r="A27" s="93">
        <v>2024</v>
      </c>
      <c r="B27" t="s">
        <v>81</v>
      </c>
      <c r="C27" s="65">
        <v>9.1</v>
      </c>
    </row>
    <row r="28" spans="1:3" x14ac:dyDescent="0.35">
      <c r="A28" s="93">
        <v>2025</v>
      </c>
      <c r="B28" t="s">
        <v>80</v>
      </c>
      <c r="C28" s="65">
        <v>7</v>
      </c>
    </row>
    <row r="29" spans="1:3" x14ac:dyDescent="0.35">
      <c r="A29" s="93">
        <v>2025</v>
      </c>
      <c r="B29" t="s">
        <v>78</v>
      </c>
      <c r="C29" s="65">
        <v>8.8000000000000007</v>
      </c>
    </row>
    <row r="30" spans="1:3" x14ac:dyDescent="0.35">
      <c r="A30" s="93">
        <v>2025</v>
      </c>
      <c r="B30" t="s">
        <v>79</v>
      </c>
      <c r="C30" s="65">
        <v>9.6999999999999993</v>
      </c>
    </row>
    <row r="31" spans="1:3" x14ac:dyDescent="0.35">
      <c r="A31" s="94">
        <v>2025</v>
      </c>
      <c r="B31" s="14" t="s">
        <v>81</v>
      </c>
      <c r="C31" s="66">
        <v>9.3000000000000007</v>
      </c>
    </row>
    <row r="33" spans="1:1" x14ac:dyDescent="0.35">
      <c r="A33" s="91" t="s">
        <v>311</v>
      </c>
    </row>
    <row r="35" spans="1:1" x14ac:dyDescent="0.35">
      <c r="A35" s="91" t="s">
        <v>312</v>
      </c>
    </row>
    <row r="37" spans="1:1" x14ac:dyDescent="0.35">
      <c r="A37" s="95" t="str">
        <f>HYPERLINK("#'Spis treści'!A1", "Powrót do spisu treści")</f>
        <v>Powrót do spisu treści</v>
      </c>
    </row>
  </sheetData>
  <pageMargins left="0.7" right="0.7" top="0.75" bottom="0.75" header="0.3" footer="0.3"/>
  <pageSetup paperSize="9" orientation="portrait" horizontalDpi="300" verticalDpi="300"/>
  <drawing r:id="rId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dimension ref="A1:C37"/>
  <sheetViews>
    <sheetView workbookViewId="0"/>
  </sheetViews>
  <sheetFormatPr defaultColWidth="10.90625" defaultRowHeight="14.5" x14ac:dyDescent="0.35"/>
  <cols>
    <col min="1" max="1" width="6.7265625" style="91" customWidth="1"/>
    <col min="2" max="2" width="15.7265625" customWidth="1"/>
    <col min="3" max="3" width="26.7265625" customWidth="1"/>
  </cols>
  <sheetData>
    <row r="1" spans="1:3" x14ac:dyDescent="0.35">
      <c r="A1" s="91" t="s">
        <v>318</v>
      </c>
    </row>
    <row r="3" spans="1:3" x14ac:dyDescent="0.35">
      <c r="A3" s="92" t="s">
        <v>4</v>
      </c>
      <c r="B3" s="8" t="s">
        <v>76</v>
      </c>
      <c r="C3" s="10" t="s">
        <v>316</v>
      </c>
    </row>
    <row r="4" spans="1:3" x14ac:dyDescent="0.35">
      <c r="A4" s="93">
        <v>2019</v>
      </c>
      <c r="B4" t="s">
        <v>80</v>
      </c>
      <c r="C4" s="65">
        <v>7</v>
      </c>
    </row>
    <row r="5" spans="1:3" x14ac:dyDescent="0.35">
      <c r="A5" s="93">
        <v>2019</v>
      </c>
      <c r="B5" t="s">
        <v>78</v>
      </c>
      <c r="C5" s="65">
        <v>8.6999999999999993</v>
      </c>
    </row>
    <row r="6" spans="1:3" x14ac:dyDescent="0.35">
      <c r="A6" s="93">
        <v>2019</v>
      </c>
      <c r="B6" t="s">
        <v>79</v>
      </c>
      <c r="C6" s="65">
        <v>9.6</v>
      </c>
    </row>
    <row r="7" spans="1:3" x14ac:dyDescent="0.35">
      <c r="A7" s="93">
        <v>2019</v>
      </c>
      <c r="B7" t="s">
        <v>81</v>
      </c>
      <c r="C7" s="65">
        <v>9.1999999999999993</v>
      </c>
    </row>
    <row r="8" spans="1:3" x14ac:dyDescent="0.35">
      <c r="A8" s="93">
        <v>2020</v>
      </c>
      <c r="B8" t="s">
        <v>80</v>
      </c>
      <c r="C8" s="65">
        <v>7.5</v>
      </c>
    </row>
    <row r="9" spans="1:3" x14ac:dyDescent="0.35">
      <c r="A9" s="93">
        <v>2020</v>
      </c>
      <c r="B9" t="s">
        <v>78</v>
      </c>
      <c r="C9" s="65">
        <v>9.1999999999999993</v>
      </c>
    </row>
    <row r="10" spans="1:3" x14ac:dyDescent="0.35">
      <c r="A10" s="93">
        <v>2020</v>
      </c>
      <c r="B10" t="s">
        <v>79</v>
      </c>
      <c r="C10" s="65">
        <v>10</v>
      </c>
    </row>
    <row r="11" spans="1:3" x14ac:dyDescent="0.35">
      <c r="A11" s="93">
        <v>2020</v>
      </c>
      <c r="B11" t="s">
        <v>81</v>
      </c>
      <c r="C11" s="65">
        <v>9.6</v>
      </c>
    </row>
    <row r="12" spans="1:3" x14ac:dyDescent="0.35">
      <c r="A12" s="93">
        <v>2021</v>
      </c>
      <c r="B12" t="s">
        <v>80</v>
      </c>
      <c r="C12" s="65">
        <v>6.9</v>
      </c>
    </row>
    <row r="13" spans="1:3" x14ac:dyDescent="0.35">
      <c r="A13" s="93">
        <v>2021</v>
      </c>
      <c r="B13" t="s">
        <v>78</v>
      </c>
      <c r="C13" s="65">
        <v>8.6999999999999993</v>
      </c>
    </row>
    <row r="14" spans="1:3" x14ac:dyDescent="0.35">
      <c r="A14" s="93">
        <v>2021</v>
      </c>
      <c r="B14" t="s">
        <v>79</v>
      </c>
      <c r="C14" s="65">
        <v>9.5</v>
      </c>
    </row>
    <row r="15" spans="1:3" x14ac:dyDescent="0.35">
      <c r="A15" s="93">
        <v>2021</v>
      </c>
      <c r="B15" t="s">
        <v>81</v>
      </c>
      <c r="C15" s="65">
        <v>9</v>
      </c>
    </row>
    <row r="16" spans="1:3" x14ac:dyDescent="0.35">
      <c r="A16" s="93">
        <v>2022</v>
      </c>
      <c r="B16" t="s">
        <v>80</v>
      </c>
      <c r="C16" s="65">
        <v>6.6</v>
      </c>
    </row>
    <row r="17" spans="1:3" x14ac:dyDescent="0.35">
      <c r="A17" s="93">
        <v>2022</v>
      </c>
      <c r="B17" t="s">
        <v>78</v>
      </c>
      <c r="C17" s="65">
        <v>8.5</v>
      </c>
    </row>
    <row r="18" spans="1:3" x14ac:dyDescent="0.35">
      <c r="A18" s="93">
        <v>2022</v>
      </c>
      <c r="B18" t="s">
        <v>79</v>
      </c>
      <c r="C18" s="65">
        <v>9.4</v>
      </c>
    </row>
    <row r="19" spans="1:3" x14ac:dyDescent="0.35">
      <c r="A19" s="93">
        <v>2022</v>
      </c>
      <c r="B19" t="s">
        <v>81</v>
      </c>
      <c r="C19" s="65">
        <v>9.1</v>
      </c>
    </row>
    <row r="20" spans="1:3" x14ac:dyDescent="0.35">
      <c r="A20" s="93">
        <v>2023</v>
      </c>
      <c r="B20" t="s">
        <v>80</v>
      </c>
      <c r="C20" s="65">
        <v>6.7</v>
      </c>
    </row>
    <row r="21" spans="1:3" x14ac:dyDescent="0.35">
      <c r="A21" s="93">
        <v>2023</v>
      </c>
      <c r="B21" t="s">
        <v>78</v>
      </c>
      <c r="C21" s="65">
        <v>8.6</v>
      </c>
    </row>
    <row r="22" spans="1:3" x14ac:dyDescent="0.35">
      <c r="A22" s="93">
        <v>2023</v>
      </c>
      <c r="B22" t="s">
        <v>79</v>
      </c>
      <c r="C22" s="65">
        <v>9.5</v>
      </c>
    </row>
    <row r="23" spans="1:3" x14ac:dyDescent="0.35">
      <c r="A23" s="93">
        <v>2023</v>
      </c>
      <c r="B23" t="s">
        <v>81</v>
      </c>
      <c r="C23" s="65">
        <v>9.1</v>
      </c>
    </row>
    <row r="24" spans="1:3" x14ac:dyDescent="0.35">
      <c r="A24" s="93">
        <v>2024</v>
      </c>
      <c r="B24" t="s">
        <v>80</v>
      </c>
      <c r="C24" s="65">
        <v>6.7</v>
      </c>
    </row>
    <row r="25" spans="1:3" x14ac:dyDescent="0.35">
      <c r="A25" s="93">
        <v>2024</v>
      </c>
      <c r="B25" t="s">
        <v>78</v>
      </c>
      <c r="C25" s="65">
        <v>8.8000000000000007</v>
      </c>
    </row>
    <row r="26" spans="1:3" x14ac:dyDescent="0.35">
      <c r="A26" s="93">
        <v>2024</v>
      </c>
      <c r="B26" t="s">
        <v>79</v>
      </c>
      <c r="C26" s="65">
        <v>9.6</v>
      </c>
    </row>
    <row r="27" spans="1:3" x14ac:dyDescent="0.35">
      <c r="A27" s="93">
        <v>2024</v>
      </c>
      <c r="B27" t="s">
        <v>81</v>
      </c>
      <c r="C27" s="65">
        <v>9.1999999999999993</v>
      </c>
    </row>
    <row r="28" spans="1:3" x14ac:dyDescent="0.35">
      <c r="A28" s="93">
        <v>2025</v>
      </c>
      <c r="B28" t="s">
        <v>80</v>
      </c>
      <c r="C28" s="65">
        <v>6.7</v>
      </c>
    </row>
    <row r="29" spans="1:3" x14ac:dyDescent="0.35">
      <c r="A29" s="93">
        <v>2025</v>
      </c>
      <c r="B29" t="s">
        <v>78</v>
      </c>
      <c r="C29" s="65">
        <v>8.9</v>
      </c>
    </row>
    <row r="30" spans="1:3" x14ac:dyDescent="0.35">
      <c r="A30" s="93">
        <v>2025</v>
      </c>
      <c r="B30" t="s">
        <v>79</v>
      </c>
      <c r="C30" s="65">
        <v>9.8000000000000007</v>
      </c>
    </row>
    <row r="31" spans="1:3" x14ac:dyDescent="0.35">
      <c r="A31" s="94">
        <v>2025</v>
      </c>
      <c r="B31" s="14" t="s">
        <v>81</v>
      </c>
      <c r="C31" s="66">
        <v>9.5</v>
      </c>
    </row>
    <row r="32" spans="1:3" x14ac:dyDescent="0.35">
      <c r="C32" s="96"/>
    </row>
    <row r="33" spans="1:1" x14ac:dyDescent="0.35">
      <c r="A33" s="91" t="s">
        <v>311</v>
      </c>
    </row>
    <row r="35" spans="1:1" x14ac:dyDescent="0.35">
      <c r="A35" s="91" t="s">
        <v>312</v>
      </c>
    </row>
    <row r="37" spans="1:1" x14ac:dyDescent="0.35">
      <c r="A37" s="95" t="str">
        <f>HYPERLINK("#'Spis treści'!A1", "Powrót do spisu treści")</f>
        <v>Powrót do spisu treści</v>
      </c>
    </row>
  </sheetData>
  <pageMargins left="0.7" right="0.7" top="0.75" bottom="0.75" header="0.3" footer="0.3"/>
  <pageSetup paperSize="9" orientation="portrait" horizontalDpi="300" verticalDpi="300"/>
  <drawing r:id="rId1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dimension ref="A1:C30"/>
  <sheetViews>
    <sheetView workbookViewId="0"/>
  </sheetViews>
  <sheetFormatPr defaultColWidth="10.90625" defaultRowHeight="14.5" x14ac:dyDescent="0.35"/>
  <cols>
    <col min="1" max="1" width="6.7265625" style="91" customWidth="1"/>
    <col min="2" max="2" width="39.7265625" customWidth="1"/>
    <col min="3" max="3" width="18.7265625" customWidth="1"/>
  </cols>
  <sheetData>
    <row r="1" spans="1:3" x14ac:dyDescent="0.35">
      <c r="A1" s="91" t="s">
        <v>320</v>
      </c>
    </row>
    <row r="3" spans="1:3" x14ac:dyDescent="0.35">
      <c r="A3" s="92" t="s">
        <v>4</v>
      </c>
      <c r="B3" s="8" t="s">
        <v>321</v>
      </c>
      <c r="C3" s="10" t="s">
        <v>322</v>
      </c>
    </row>
    <row r="4" spans="1:3" x14ac:dyDescent="0.35">
      <c r="A4" s="93">
        <v>2019</v>
      </c>
      <c r="B4" t="s">
        <v>323</v>
      </c>
      <c r="C4" s="67">
        <v>9.7000000000000003E-2</v>
      </c>
    </row>
    <row r="5" spans="1:3" x14ac:dyDescent="0.35">
      <c r="A5" s="93">
        <v>2019</v>
      </c>
      <c r="B5" t="s">
        <v>324</v>
      </c>
      <c r="C5" s="67">
        <v>0.41</v>
      </c>
    </row>
    <row r="6" spans="1:3" x14ac:dyDescent="0.35">
      <c r="A6" s="93">
        <v>2019</v>
      </c>
      <c r="B6" t="s">
        <v>325</v>
      </c>
      <c r="C6" s="67">
        <v>0.49299999999999999</v>
      </c>
    </row>
    <row r="7" spans="1:3" x14ac:dyDescent="0.35">
      <c r="A7" s="93">
        <v>2020</v>
      </c>
      <c r="B7" t="s">
        <v>323</v>
      </c>
      <c r="C7" s="67">
        <v>0.11</v>
      </c>
    </row>
    <row r="8" spans="1:3" x14ac:dyDescent="0.35">
      <c r="A8" s="93">
        <v>2020</v>
      </c>
      <c r="B8" t="s">
        <v>324</v>
      </c>
      <c r="C8" s="67">
        <v>0.41599999999999998</v>
      </c>
    </row>
    <row r="9" spans="1:3" x14ac:dyDescent="0.35">
      <c r="A9" s="93">
        <v>2020</v>
      </c>
      <c r="B9" t="s">
        <v>325</v>
      </c>
      <c r="C9" s="67">
        <v>0.47399999999999998</v>
      </c>
    </row>
    <row r="10" spans="1:3" x14ac:dyDescent="0.35">
      <c r="A10" s="93">
        <v>2021</v>
      </c>
      <c r="B10" t="s">
        <v>323</v>
      </c>
      <c r="C10" s="67">
        <v>0.121</v>
      </c>
    </row>
    <row r="11" spans="1:3" x14ac:dyDescent="0.35">
      <c r="A11" s="93">
        <v>2021</v>
      </c>
      <c r="B11" t="s">
        <v>324</v>
      </c>
      <c r="C11" s="67">
        <v>0.41199999999999998</v>
      </c>
    </row>
    <row r="12" spans="1:3" x14ac:dyDescent="0.35">
      <c r="A12" s="93">
        <v>2021</v>
      </c>
      <c r="B12" t="s">
        <v>325</v>
      </c>
      <c r="C12" s="67">
        <v>0.46700000000000003</v>
      </c>
    </row>
    <row r="13" spans="1:3" x14ac:dyDescent="0.35">
      <c r="A13" s="93">
        <v>2022</v>
      </c>
      <c r="B13" t="s">
        <v>323</v>
      </c>
      <c r="C13" s="67">
        <v>0.13200000000000001</v>
      </c>
    </row>
    <row r="14" spans="1:3" x14ac:dyDescent="0.35">
      <c r="A14" s="93">
        <v>2022</v>
      </c>
      <c r="B14" t="s">
        <v>324</v>
      </c>
      <c r="C14" s="67">
        <v>0.41899999999999998</v>
      </c>
    </row>
    <row r="15" spans="1:3" x14ac:dyDescent="0.35">
      <c r="A15" s="93">
        <v>2022</v>
      </c>
      <c r="B15" t="s">
        <v>325</v>
      </c>
      <c r="C15" s="67">
        <v>0.44900000000000001</v>
      </c>
    </row>
    <row r="16" spans="1:3" x14ac:dyDescent="0.35">
      <c r="A16" s="93">
        <v>2023</v>
      </c>
      <c r="B16" t="s">
        <v>323</v>
      </c>
      <c r="C16" s="67">
        <v>0.14599999999999999</v>
      </c>
    </row>
    <row r="17" spans="1:3" x14ac:dyDescent="0.35">
      <c r="A17" s="93">
        <v>2023</v>
      </c>
      <c r="B17" t="s">
        <v>324</v>
      </c>
      <c r="C17" s="67">
        <v>0.41699999999999998</v>
      </c>
    </row>
    <row r="18" spans="1:3" x14ac:dyDescent="0.35">
      <c r="A18" s="93">
        <v>2023</v>
      </c>
      <c r="B18" t="s">
        <v>325</v>
      </c>
      <c r="C18" s="67">
        <v>0.437</v>
      </c>
    </row>
    <row r="19" spans="1:3" x14ac:dyDescent="0.35">
      <c r="A19" s="93">
        <v>2024</v>
      </c>
      <c r="B19" t="s">
        <v>323</v>
      </c>
      <c r="C19" s="67">
        <v>0.155</v>
      </c>
    </row>
    <row r="20" spans="1:3" x14ac:dyDescent="0.35">
      <c r="A20" s="93">
        <v>2024</v>
      </c>
      <c r="B20" t="s">
        <v>324</v>
      </c>
      <c r="C20" s="67">
        <v>0.41299999999999998</v>
      </c>
    </row>
    <row r="21" spans="1:3" x14ac:dyDescent="0.35">
      <c r="A21" s="93">
        <v>2024</v>
      </c>
      <c r="B21" t="s">
        <v>325</v>
      </c>
      <c r="C21" s="67">
        <v>0.432</v>
      </c>
    </row>
    <row r="22" spans="1:3" x14ac:dyDescent="0.35">
      <c r="A22" s="93">
        <v>2025</v>
      </c>
      <c r="B22" t="s">
        <v>323</v>
      </c>
      <c r="C22" s="67">
        <v>0.156</v>
      </c>
    </row>
    <row r="23" spans="1:3" x14ac:dyDescent="0.35">
      <c r="A23" s="93">
        <v>2025</v>
      </c>
      <c r="B23" t="s">
        <v>324</v>
      </c>
      <c r="C23" s="67">
        <v>0.40500000000000003</v>
      </c>
    </row>
    <row r="24" spans="1:3" x14ac:dyDescent="0.35">
      <c r="A24" s="94">
        <v>2025</v>
      </c>
      <c r="B24" s="14" t="s">
        <v>325</v>
      </c>
      <c r="C24" s="68">
        <v>0.439</v>
      </c>
    </row>
    <row r="26" spans="1:3" x14ac:dyDescent="0.35">
      <c r="A26" s="91" t="s">
        <v>311</v>
      </c>
    </row>
    <row r="28" spans="1:3" x14ac:dyDescent="0.35">
      <c r="A28" s="91" t="s">
        <v>312</v>
      </c>
    </row>
    <row r="30" spans="1:3" x14ac:dyDescent="0.35">
      <c r="A30" s="95" t="str">
        <f>HYPERLINK("#'Spis treści'!A1", "Powrót do spisu treści")</f>
        <v>Powrót do spisu treści</v>
      </c>
    </row>
  </sheetData>
  <pageMargins left="0.7" right="0.7" top="0.75" bottom="0.75" header="0.3" footer="0.3"/>
  <pageSetup paperSize="9" orientation="portrait" horizontalDpi="300" verticalDpi="300"/>
  <drawing r:id="rId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dimension ref="A1:E30"/>
  <sheetViews>
    <sheetView workbookViewId="0"/>
  </sheetViews>
  <sheetFormatPr defaultColWidth="10.90625" defaultRowHeight="14.5" x14ac:dyDescent="0.35"/>
  <cols>
    <col min="1" max="1" width="6.7265625" style="91" customWidth="1"/>
    <col min="2" max="3" width="27.7265625" customWidth="1"/>
    <col min="4" max="4" width="26.7265625" customWidth="1"/>
    <col min="5" max="5" width="30.7265625" customWidth="1"/>
  </cols>
  <sheetData>
    <row r="1" spans="1:5" x14ac:dyDescent="0.35">
      <c r="A1" s="91" t="s">
        <v>327</v>
      </c>
    </row>
    <row r="3" spans="1:5" x14ac:dyDescent="0.35">
      <c r="A3" s="92" t="s">
        <v>4</v>
      </c>
      <c r="B3" s="8" t="s">
        <v>307</v>
      </c>
      <c r="C3" s="8" t="s">
        <v>243</v>
      </c>
      <c r="D3" s="8" t="s">
        <v>284</v>
      </c>
      <c r="E3" s="10" t="s">
        <v>328</v>
      </c>
    </row>
    <row r="4" spans="1:5" x14ac:dyDescent="0.35">
      <c r="A4" s="93">
        <v>2019</v>
      </c>
      <c r="B4" t="s">
        <v>295</v>
      </c>
      <c r="C4" s="88">
        <v>105.8</v>
      </c>
      <c r="D4" s="88">
        <v>824.4</v>
      </c>
      <c r="E4" s="65">
        <v>27.8</v>
      </c>
    </row>
    <row r="5" spans="1:5" x14ac:dyDescent="0.35">
      <c r="A5" s="93">
        <v>2019</v>
      </c>
      <c r="B5" t="s">
        <v>329</v>
      </c>
      <c r="C5" s="88">
        <v>140.69999999999999</v>
      </c>
      <c r="D5" s="88">
        <v>811.6</v>
      </c>
      <c r="E5" s="65">
        <v>31.1</v>
      </c>
    </row>
    <row r="6" spans="1:5" x14ac:dyDescent="0.35">
      <c r="A6" s="93">
        <v>2019</v>
      </c>
      <c r="B6" t="s">
        <v>294</v>
      </c>
      <c r="C6" s="88">
        <v>43.6</v>
      </c>
      <c r="D6" s="88">
        <v>400.9</v>
      </c>
      <c r="E6" s="65">
        <v>31.8</v>
      </c>
    </row>
    <row r="7" spans="1:5" x14ac:dyDescent="0.35">
      <c r="A7" s="93">
        <v>2020</v>
      </c>
      <c r="B7" t="s">
        <v>295</v>
      </c>
      <c r="C7" s="88">
        <v>99.9</v>
      </c>
      <c r="D7" s="88">
        <v>830.4</v>
      </c>
      <c r="E7" s="65">
        <v>28.2</v>
      </c>
    </row>
    <row r="8" spans="1:5" x14ac:dyDescent="0.35">
      <c r="A8" s="93">
        <v>2020</v>
      </c>
      <c r="B8" t="s">
        <v>329</v>
      </c>
      <c r="C8" s="88">
        <v>136.6</v>
      </c>
      <c r="D8" s="88">
        <v>823.4</v>
      </c>
      <c r="E8" s="65">
        <v>33.299999999999997</v>
      </c>
    </row>
    <row r="9" spans="1:5" x14ac:dyDescent="0.35">
      <c r="A9" s="93">
        <v>2020</v>
      </c>
      <c r="B9" t="s">
        <v>294</v>
      </c>
      <c r="C9" s="88">
        <v>41.4</v>
      </c>
      <c r="D9" s="88">
        <v>396.6</v>
      </c>
      <c r="E9" s="65">
        <v>31.9</v>
      </c>
    </row>
    <row r="10" spans="1:5" x14ac:dyDescent="0.35">
      <c r="A10" s="93">
        <v>2021</v>
      </c>
      <c r="B10" t="s">
        <v>295</v>
      </c>
      <c r="C10" s="88">
        <v>104.8</v>
      </c>
      <c r="D10" s="88">
        <v>826</v>
      </c>
      <c r="E10" s="65">
        <v>27.8</v>
      </c>
    </row>
    <row r="11" spans="1:5" x14ac:dyDescent="0.35">
      <c r="A11" s="93">
        <v>2021</v>
      </c>
      <c r="B11" t="s">
        <v>329</v>
      </c>
      <c r="C11" s="88">
        <v>146.6</v>
      </c>
      <c r="D11" s="88">
        <v>817.8</v>
      </c>
      <c r="E11" s="65">
        <v>33.6</v>
      </c>
    </row>
    <row r="12" spans="1:5" x14ac:dyDescent="0.35">
      <c r="A12" s="93">
        <v>2021</v>
      </c>
      <c r="B12" t="s">
        <v>294</v>
      </c>
      <c r="C12" s="88">
        <v>42.8</v>
      </c>
      <c r="D12" s="88">
        <v>387.9</v>
      </c>
      <c r="E12" s="65">
        <v>31</v>
      </c>
    </row>
    <row r="13" spans="1:5" x14ac:dyDescent="0.35">
      <c r="A13" s="93">
        <v>2022</v>
      </c>
      <c r="B13" t="s">
        <v>295</v>
      </c>
      <c r="C13" s="88">
        <v>111</v>
      </c>
      <c r="D13" s="88">
        <v>872.2</v>
      </c>
      <c r="E13" s="65">
        <v>28.8</v>
      </c>
    </row>
    <row r="14" spans="1:5" x14ac:dyDescent="0.35">
      <c r="A14" s="93">
        <v>2022</v>
      </c>
      <c r="B14" t="s">
        <v>329</v>
      </c>
      <c r="C14" s="88">
        <v>157.6</v>
      </c>
      <c r="D14" s="88">
        <v>871.9</v>
      </c>
      <c r="E14" s="65">
        <v>37</v>
      </c>
    </row>
    <row r="15" spans="1:5" x14ac:dyDescent="0.35">
      <c r="A15" s="93">
        <v>2022</v>
      </c>
      <c r="B15" t="s">
        <v>294</v>
      </c>
      <c r="C15" s="88">
        <v>45.3</v>
      </c>
      <c r="D15" s="88">
        <v>405.1</v>
      </c>
      <c r="E15" s="65">
        <v>31.5</v>
      </c>
    </row>
    <row r="16" spans="1:5" x14ac:dyDescent="0.35">
      <c r="A16" s="93">
        <v>2023</v>
      </c>
      <c r="B16" t="s">
        <v>295</v>
      </c>
      <c r="C16" s="88">
        <v>120.1</v>
      </c>
      <c r="D16" s="88">
        <v>948.7</v>
      </c>
      <c r="E16" s="65">
        <v>31.3</v>
      </c>
    </row>
    <row r="17" spans="1:5" x14ac:dyDescent="0.35">
      <c r="A17" s="93">
        <v>2023</v>
      </c>
      <c r="B17" t="s">
        <v>329</v>
      </c>
      <c r="C17" s="88">
        <v>172.3</v>
      </c>
      <c r="D17" s="88">
        <v>956.2</v>
      </c>
      <c r="E17" s="65">
        <v>43.1</v>
      </c>
    </row>
    <row r="18" spans="1:5" x14ac:dyDescent="0.35">
      <c r="A18" s="93">
        <v>2023</v>
      </c>
      <c r="B18" t="s">
        <v>294</v>
      </c>
      <c r="C18" s="88">
        <v>48.6</v>
      </c>
      <c r="D18" s="88">
        <v>441.4</v>
      </c>
      <c r="E18" s="65">
        <v>34.5</v>
      </c>
    </row>
    <row r="19" spans="1:5" x14ac:dyDescent="0.35">
      <c r="A19" s="93">
        <v>2024</v>
      </c>
      <c r="B19" t="s">
        <v>295</v>
      </c>
      <c r="C19" s="88">
        <v>129.69999999999999</v>
      </c>
      <c r="D19" s="88">
        <v>1045.5999999999999</v>
      </c>
      <c r="E19" s="65">
        <v>35.799999999999997</v>
      </c>
    </row>
    <row r="20" spans="1:5" x14ac:dyDescent="0.35">
      <c r="A20" s="93">
        <v>2024</v>
      </c>
      <c r="B20" t="s">
        <v>329</v>
      </c>
      <c r="C20" s="88">
        <v>187.3</v>
      </c>
      <c r="D20" s="88">
        <v>1050.5</v>
      </c>
      <c r="E20" s="65">
        <v>49.6</v>
      </c>
    </row>
    <row r="21" spans="1:5" x14ac:dyDescent="0.35">
      <c r="A21" s="93">
        <v>2024</v>
      </c>
      <c r="B21" t="s">
        <v>294</v>
      </c>
      <c r="C21" s="88">
        <v>52.6</v>
      </c>
      <c r="D21" s="88">
        <v>484.6</v>
      </c>
      <c r="E21" s="65">
        <v>38.700000000000003</v>
      </c>
    </row>
    <row r="22" spans="1:5" x14ac:dyDescent="0.35">
      <c r="A22" s="93">
        <v>2025</v>
      </c>
      <c r="B22" t="s">
        <v>295</v>
      </c>
      <c r="C22" s="88">
        <v>139.80000000000001</v>
      </c>
      <c r="D22" s="88">
        <v>1151.0999999999999</v>
      </c>
      <c r="E22" s="65">
        <v>39.6</v>
      </c>
    </row>
    <row r="23" spans="1:5" x14ac:dyDescent="0.35">
      <c r="A23" s="93">
        <v>2025</v>
      </c>
      <c r="B23" t="s">
        <v>329</v>
      </c>
      <c r="C23" s="88">
        <v>204</v>
      </c>
      <c r="D23" s="88">
        <v>1145.9000000000001</v>
      </c>
      <c r="E23" s="65">
        <v>55.3</v>
      </c>
    </row>
    <row r="24" spans="1:5" x14ac:dyDescent="0.35">
      <c r="A24" s="94">
        <v>2025</v>
      </c>
      <c r="B24" s="14" t="s">
        <v>294</v>
      </c>
      <c r="C24" s="89">
        <v>57.6</v>
      </c>
      <c r="D24" s="89">
        <v>549.29999999999995</v>
      </c>
      <c r="E24" s="66">
        <v>43.8</v>
      </c>
    </row>
    <row r="26" spans="1:5" x14ac:dyDescent="0.35">
      <c r="A26" s="91" t="s">
        <v>311</v>
      </c>
    </row>
    <row r="28" spans="1:5" x14ac:dyDescent="0.35">
      <c r="A28" s="91" t="s">
        <v>312</v>
      </c>
    </row>
    <row r="30" spans="1:5" x14ac:dyDescent="0.35">
      <c r="A30" s="95" t="str">
        <f>HYPERLINK("#'Spis treści'!A1", "Powrót do spisu treści")</f>
        <v>Powrót do spisu treści</v>
      </c>
    </row>
  </sheetData>
  <pageMargins left="0.7" right="0.7" top="0.75" bottom="0.75" header="0.3" footer="0.3"/>
  <pageSetup paperSize="9" orientation="portrait" horizontalDpi="300" verticalDpi="30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dimension ref="A1:D52"/>
  <sheetViews>
    <sheetView workbookViewId="0"/>
  </sheetViews>
  <sheetFormatPr defaultColWidth="10.90625" defaultRowHeight="14.5" x14ac:dyDescent="0.35"/>
  <cols>
    <col min="1" max="1" width="6.7265625" style="91" customWidth="1"/>
    <col min="2" max="2" width="27.7265625" customWidth="1"/>
    <col min="3" max="3" width="20.7265625" customWidth="1"/>
    <col min="4" max="4" width="9.7265625" customWidth="1"/>
  </cols>
  <sheetData>
    <row r="1" spans="1:4" x14ac:dyDescent="0.35">
      <c r="A1" s="91" t="s">
        <v>331</v>
      </c>
    </row>
    <row r="3" spans="1:4" x14ac:dyDescent="0.35">
      <c r="A3" s="92" t="s">
        <v>4</v>
      </c>
      <c r="B3" s="8" t="s">
        <v>307</v>
      </c>
      <c r="C3" s="8" t="s">
        <v>332</v>
      </c>
      <c r="D3" s="10" t="s">
        <v>60</v>
      </c>
    </row>
    <row r="4" spans="1:4" x14ac:dyDescent="0.35">
      <c r="A4" s="93">
        <v>2019</v>
      </c>
      <c r="B4" t="s">
        <v>295</v>
      </c>
      <c r="C4" t="s">
        <v>333</v>
      </c>
      <c r="D4" s="69">
        <v>0.26700000000000002</v>
      </c>
    </row>
    <row r="5" spans="1:4" x14ac:dyDescent="0.35">
      <c r="A5" s="93">
        <v>2019</v>
      </c>
      <c r="B5" t="s">
        <v>329</v>
      </c>
      <c r="C5" t="s">
        <v>333</v>
      </c>
      <c r="D5" s="69">
        <v>0.97399999999999998</v>
      </c>
    </row>
    <row r="6" spans="1:4" x14ac:dyDescent="0.35">
      <c r="A6" s="93">
        <v>2019</v>
      </c>
      <c r="B6" t="s">
        <v>294</v>
      </c>
      <c r="C6" t="s">
        <v>333</v>
      </c>
      <c r="D6" s="69">
        <v>0.24299999999999999</v>
      </c>
    </row>
    <row r="7" spans="1:4" x14ac:dyDescent="0.35">
      <c r="A7" s="93">
        <v>2019</v>
      </c>
      <c r="B7" t="s">
        <v>295</v>
      </c>
      <c r="C7" t="s">
        <v>334</v>
      </c>
      <c r="D7" s="69">
        <v>0.73299999999999998</v>
      </c>
    </row>
    <row r="8" spans="1:4" x14ac:dyDescent="0.35">
      <c r="A8" s="93">
        <v>2019</v>
      </c>
      <c r="B8" t="s">
        <v>329</v>
      </c>
      <c r="C8" t="s">
        <v>334</v>
      </c>
      <c r="D8" s="69">
        <v>2.5999999999999999E-2</v>
      </c>
    </row>
    <row r="9" spans="1:4" x14ac:dyDescent="0.35">
      <c r="A9" s="93">
        <v>2019</v>
      </c>
      <c r="B9" t="s">
        <v>294</v>
      </c>
      <c r="C9" t="s">
        <v>334</v>
      </c>
      <c r="D9" s="69">
        <v>0.75700000000000001</v>
      </c>
    </row>
    <row r="10" spans="1:4" x14ac:dyDescent="0.35">
      <c r="A10" s="93">
        <v>2020</v>
      </c>
      <c r="B10" t="s">
        <v>295</v>
      </c>
      <c r="C10" t="s">
        <v>333</v>
      </c>
      <c r="D10" s="69">
        <v>0.29099999999999998</v>
      </c>
    </row>
    <row r="11" spans="1:4" x14ac:dyDescent="0.35">
      <c r="A11" s="93">
        <v>2020</v>
      </c>
      <c r="B11" t="s">
        <v>329</v>
      </c>
      <c r="C11" t="s">
        <v>333</v>
      </c>
      <c r="D11" s="69">
        <v>0.97799999999999998</v>
      </c>
    </row>
    <row r="12" spans="1:4" x14ac:dyDescent="0.35">
      <c r="A12" s="93">
        <v>2020</v>
      </c>
      <c r="B12" t="s">
        <v>294</v>
      </c>
      <c r="C12" t="s">
        <v>333</v>
      </c>
      <c r="D12" s="69">
        <v>0.253</v>
      </c>
    </row>
    <row r="13" spans="1:4" x14ac:dyDescent="0.35">
      <c r="A13" s="93">
        <v>2020</v>
      </c>
      <c r="B13" t="s">
        <v>295</v>
      </c>
      <c r="C13" t="s">
        <v>334</v>
      </c>
      <c r="D13" s="69">
        <v>0.70899999999999996</v>
      </c>
    </row>
    <row r="14" spans="1:4" x14ac:dyDescent="0.35">
      <c r="A14" s="93">
        <v>2020</v>
      </c>
      <c r="B14" t="s">
        <v>329</v>
      </c>
      <c r="C14" t="s">
        <v>334</v>
      </c>
      <c r="D14" s="69">
        <v>2.1999999999999999E-2</v>
      </c>
    </row>
    <row r="15" spans="1:4" x14ac:dyDescent="0.35">
      <c r="A15" s="93">
        <v>2020</v>
      </c>
      <c r="B15" t="s">
        <v>294</v>
      </c>
      <c r="C15" t="s">
        <v>334</v>
      </c>
      <c r="D15" s="69">
        <v>0.747</v>
      </c>
    </row>
    <row r="16" spans="1:4" x14ac:dyDescent="0.35">
      <c r="A16" s="93">
        <v>2021</v>
      </c>
      <c r="B16" t="s">
        <v>295</v>
      </c>
      <c r="C16" t="s">
        <v>333</v>
      </c>
      <c r="D16" s="69">
        <v>0.30599999999999999</v>
      </c>
    </row>
    <row r="17" spans="1:4" x14ac:dyDescent="0.35">
      <c r="A17" s="93">
        <v>2021</v>
      </c>
      <c r="B17" t="s">
        <v>329</v>
      </c>
      <c r="C17" t="s">
        <v>333</v>
      </c>
      <c r="D17" s="69">
        <v>0.98199999999999998</v>
      </c>
    </row>
    <row r="18" spans="1:4" x14ac:dyDescent="0.35">
      <c r="A18" s="93">
        <v>2021</v>
      </c>
      <c r="B18" t="s">
        <v>294</v>
      </c>
      <c r="C18" t="s">
        <v>333</v>
      </c>
      <c r="D18" s="69">
        <v>0.25900000000000001</v>
      </c>
    </row>
    <row r="19" spans="1:4" x14ac:dyDescent="0.35">
      <c r="A19" s="93">
        <v>2021</v>
      </c>
      <c r="B19" t="s">
        <v>295</v>
      </c>
      <c r="C19" t="s">
        <v>334</v>
      </c>
      <c r="D19" s="69">
        <v>0.69399999999999995</v>
      </c>
    </row>
    <row r="20" spans="1:4" x14ac:dyDescent="0.35">
      <c r="A20" s="93">
        <v>2021</v>
      </c>
      <c r="B20" t="s">
        <v>329</v>
      </c>
      <c r="C20" t="s">
        <v>334</v>
      </c>
      <c r="D20" s="69">
        <v>1.7999999999999999E-2</v>
      </c>
    </row>
    <row r="21" spans="1:4" x14ac:dyDescent="0.35">
      <c r="A21" s="93">
        <v>2021</v>
      </c>
      <c r="B21" t="s">
        <v>294</v>
      </c>
      <c r="C21" t="s">
        <v>334</v>
      </c>
      <c r="D21" s="69">
        <v>0.74099999999999999</v>
      </c>
    </row>
    <row r="22" spans="1:4" x14ac:dyDescent="0.35">
      <c r="A22" s="93">
        <v>2022</v>
      </c>
      <c r="B22" t="s">
        <v>295</v>
      </c>
      <c r="C22" t="s">
        <v>333</v>
      </c>
      <c r="D22" s="69">
        <v>0.32800000000000001</v>
      </c>
    </row>
    <row r="23" spans="1:4" x14ac:dyDescent="0.35">
      <c r="A23" s="93">
        <v>2022</v>
      </c>
      <c r="B23" t="s">
        <v>329</v>
      </c>
      <c r="C23" t="s">
        <v>333</v>
      </c>
      <c r="D23" s="69">
        <v>0.98499999999999999</v>
      </c>
    </row>
    <row r="24" spans="1:4" x14ac:dyDescent="0.35">
      <c r="A24" s="93">
        <v>2022</v>
      </c>
      <c r="B24" t="s">
        <v>294</v>
      </c>
      <c r="C24" t="s">
        <v>333</v>
      </c>
      <c r="D24" s="69">
        <v>0.26800000000000002</v>
      </c>
    </row>
    <row r="25" spans="1:4" x14ac:dyDescent="0.35">
      <c r="A25" s="93">
        <v>2022</v>
      </c>
      <c r="B25" t="s">
        <v>295</v>
      </c>
      <c r="C25" t="s">
        <v>334</v>
      </c>
      <c r="D25" s="69">
        <v>0.67200000000000004</v>
      </c>
    </row>
    <row r="26" spans="1:4" x14ac:dyDescent="0.35">
      <c r="A26" s="93">
        <v>2022</v>
      </c>
      <c r="B26" t="s">
        <v>329</v>
      </c>
      <c r="C26" t="s">
        <v>334</v>
      </c>
      <c r="D26" s="69">
        <v>1.4999999999999999E-2</v>
      </c>
    </row>
    <row r="27" spans="1:4" x14ac:dyDescent="0.35">
      <c r="A27" s="93">
        <v>2022</v>
      </c>
      <c r="B27" t="s">
        <v>294</v>
      </c>
      <c r="C27" t="s">
        <v>334</v>
      </c>
      <c r="D27" s="69">
        <v>0.73199999999999998</v>
      </c>
    </row>
    <row r="28" spans="1:4" x14ac:dyDescent="0.35">
      <c r="A28" s="93">
        <v>2023</v>
      </c>
      <c r="B28" t="s">
        <v>295</v>
      </c>
      <c r="C28" t="s">
        <v>333</v>
      </c>
      <c r="D28" s="69">
        <v>0.33300000000000002</v>
      </c>
    </row>
    <row r="29" spans="1:4" x14ac:dyDescent="0.35">
      <c r="A29" s="93">
        <v>2023</v>
      </c>
      <c r="B29" t="s">
        <v>329</v>
      </c>
      <c r="C29" t="s">
        <v>333</v>
      </c>
      <c r="D29" s="69">
        <v>0.98699999999999999</v>
      </c>
    </row>
    <row r="30" spans="1:4" x14ac:dyDescent="0.35">
      <c r="A30" s="93">
        <v>2023</v>
      </c>
      <c r="B30" t="s">
        <v>294</v>
      </c>
      <c r="C30" t="s">
        <v>333</v>
      </c>
      <c r="D30" s="69">
        <v>0.24</v>
      </c>
    </row>
    <row r="31" spans="1:4" x14ac:dyDescent="0.35">
      <c r="A31" s="93">
        <v>2023</v>
      </c>
      <c r="B31" t="s">
        <v>295</v>
      </c>
      <c r="C31" t="s">
        <v>334</v>
      </c>
      <c r="D31" s="69">
        <v>0.66700000000000004</v>
      </c>
    </row>
    <row r="32" spans="1:4" x14ac:dyDescent="0.35">
      <c r="A32" s="93">
        <v>2023</v>
      </c>
      <c r="B32" t="s">
        <v>329</v>
      </c>
      <c r="C32" t="s">
        <v>334</v>
      </c>
      <c r="D32" s="69">
        <v>1.2999999999999999E-2</v>
      </c>
    </row>
    <row r="33" spans="1:4" x14ac:dyDescent="0.35">
      <c r="A33" s="93">
        <v>2023</v>
      </c>
      <c r="B33" t="s">
        <v>294</v>
      </c>
      <c r="C33" t="s">
        <v>334</v>
      </c>
      <c r="D33" s="69">
        <v>0.76</v>
      </c>
    </row>
    <row r="34" spans="1:4" x14ac:dyDescent="0.35">
      <c r="A34" s="93">
        <v>2024</v>
      </c>
      <c r="B34" t="s">
        <v>295</v>
      </c>
      <c r="C34" t="s">
        <v>333</v>
      </c>
      <c r="D34" s="69">
        <v>0.314</v>
      </c>
    </row>
    <row r="35" spans="1:4" x14ac:dyDescent="0.35">
      <c r="A35" s="93">
        <v>2024</v>
      </c>
      <c r="B35" t="s">
        <v>329</v>
      </c>
      <c r="C35" t="s">
        <v>333</v>
      </c>
      <c r="D35" s="69">
        <v>0.99</v>
      </c>
    </row>
    <row r="36" spans="1:4" x14ac:dyDescent="0.35">
      <c r="A36" s="93">
        <v>2024</v>
      </c>
      <c r="B36" t="s">
        <v>294</v>
      </c>
      <c r="C36" t="s">
        <v>333</v>
      </c>
      <c r="D36" s="69">
        <v>0.17299999999999999</v>
      </c>
    </row>
    <row r="37" spans="1:4" x14ac:dyDescent="0.35">
      <c r="A37" s="93">
        <v>2024</v>
      </c>
      <c r="B37" t="s">
        <v>295</v>
      </c>
      <c r="C37" t="s">
        <v>334</v>
      </c>
      <c r="D37" s="69">
        <v>0.68600000000000005</v>
      </c>
    </row>
    <row r="38" spans="1:4" x14ac:dyDescent="0.35">
      <c r="A38" s="93">
        <v>2024</v>
      </c>
      <c r="B38" t="s">
        <v>329</v>
      </c>
      <c r="C38" t="s">
        <v>334</v>
      </c>
      <c r="D38" s="69">
        <v>0.01</v>
      </c>
    </row>
    <row r="39" spans="1:4" x14ac:dyDescent="0.35">
      <c r="A39" s="93">
        <v>2024</v>
      </c>
      <c r="B39" t="s">
        <v>294</v>
      </c>
      <c r="C39" t="s">
        <v>334</v>
      </c>
      <c r="D39" s="69">
        <v>0.82699999999999996</v>
      </c>
    </row>
    <row r="40" spans="1:4" x14ac:dyDescent="0.35">
      <c r="A40" s="93">
        <v>2025</v>
      </c>
      <c r="B40" t="s">
        <v>295</v>
      </c>
      <c r="C40" t="s">
        <v>333</v>
      </c>
      <c r="D40" s="69">
        <v>0.29499999999999998</v>
      </c>
    </row>
    <row r="41" spans="1:4" x14ac:dyDescent="0.35">
      <c r="A41" s="93">
        <v>2025</v>
      </c>
      <c r="B41" t="s">
        <v>329</v>
      </c>
      <c r="C41" t="s">
        <v>333</v>
      </c>
      <c r="D41" s="69">
        <v>0.99199999999999999</v>
      </c>
    </row>
    <row r="42" spans="1:4" x14ac:dyDescent="0.35">
      <c r="A42" s="93">
        <v>2025</v>
      </c>
      <c r="B42" t="s">
        <v>294</v>
      </c>
      <c r="C42" t="s">
        <v>333</v>
      </c>
      <c r="D42" s="69">
        <v>0.14199999999999999</v>
      </c>
    </row>
    <row r="43" spans="1:4" x14ac:dyDescent="0.35">
      <c r="A43" s="93">
        <v>2025</v>
      </c>
      <c r="B43" t="s">
        <v>295</v>
      </c>
      <c r="C43" t="s">
        <v>334</v>
      </c>
      <c r="D43" s="69">
        <v>0.70499999999999996</v>
      </c>
    </row>
    <row r="44" spans="1:4" x14ac:dyDescent="0.35">
      <c r="A44" s="93">
        <v>2025</v>
      </c>
      <c r="B44" t="s">
        <v>329</v>
      </c>
      <c r="C44" t="s">
        <v>334</v>
      </c>
      <c r="D44" s="69">
        <v>8.0000000000000002E-3</v>
      </c>
    </row>
    <row r="45" spans="1:4" x14ac:dyDescent="0.35">
      <c r="A45" s="94">
        <v>2025</v>
      </c>
      <c r="B45" s="14" t="s">
        <v>294</v>
      </c>
      <c r="C45" s="14" t="s">
        <v>334</v>
      </c>
      <c r="D45" s="70">
        <v>0.85799999999999998</v>
      </c>
    </row>
    <row r="47" spans="1:4" x14ac:dyDescent="0.35">
      <c r="A47" s="91" t="s">
        <v>311</v>
      </c>
    </row>
    <row r="49" spans="1:1" x14ac:dyDescent="0.35">
      <c r="A49" s="91" t="s">
        <v>312</v>
      </c>
    </row>
    <row r="50" spans="1:1" x14ac:dyDescent="0.35">
      <c r="A50" s="91" t="s">
        <v>336</v>
      </c>
    </row>
    <row r="52" spans="1:1" x14ac:dyDescent="0.35">
      <c r="A52" s="95" t="str">
        <f>HYPERLINK("#'Spis treści'!A1", "Powrót do spisu treści")</f>
        <v>Powrót do spisu treści</v>
      </c>
    </row>
  </sheetData>
  <pageMargins left="0.7" right="0.7" top="0.75" bottom="0.75" header="0.3" footer="0.3"/>
  <pageSetup paperSize="9" orientation="portrait" horizontalDpi="300" verticalDpi="300"/>
  <drawing r:id="rId1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dimension ref="A1:C17"/>
  <sheetViews>
    <sheetView workbookViewId="0"/>
  </sheetViews>
  <sheetFormatPr defaultColWidth="10.90625" defaultRowHeight="14.5" x14ac:dyDescent="0.35"/>
  <cols>
    <col min="1" max="1" width="11.7265625" customWidth="1"/>
    <col min="2" max="2" width="15.7265625" customWidth="1"/>
    <col min="3" max="3" width="18.7265625" customWidth="1"/>
  </cols>
  <sheetData>
    <row r="1" spans="1:3" x14ac:dyDescent="0.35">
      <c r="A1" t="s">
        <v>337</v>
      </c>
    </row>
    <row r="3" spans="1:3" x14ac:dyDescent="0.35">
      <c r="A3" s="9" t="s">
        <v>46</v>
      </c>
      <c r="B3" s="8" t="s">
        <v>76</v>
      </c>
      <c r="C3" s="10" t="s">
        <v>231</v>
      </c>
    </row>
    <row r="4" spans="1:3" x14ac:dyDescent="0.35">
      <c r="A4" s="2" t="s">
        <v>50</v>
      </c>
      <c r="B4" t="s">
        <v>80</v>
      </c>
      <c r="C4" s="71">
        <v>465</v>
      </c>
    </row>
    <row r="5" spans="1:3" x14ac:dyDescent="0.35">
      <c r="A5" s="2" t="s">
        <v>50</v>
      </c>
      <c r="B5" t="s">
        <v>78</v>
      </c>
      <c r="C5" s="71">
        <v>4269</v>
      </c>
    </row>
    <row r="6" spans="1:3" x14ac:dyDescent="0.35">
      <c r="A6" s="2" t="s">
        <v>50</v>
      </c>
      <c r="B6" t="s">
        <v>79</v>
      </c>
      <c r="C6" s="71">
        <v>11204</v>
      </c>
    </row>
    <row r="7" spans="1:3" x14ac:dyDescent="0.35">
      <c r="A7" s="2" t="s">
        <v>50</v>
      </c>
      <c r="B7" t="s">
        <v>81</v>
      </c>
      <c r="C7" s="71">
        <v>7577</v>
      </c>
    </row>
    <row r="8" spans="1:3" x14ac:dyDescent="0.35">
      <c r="A8" s="2" t="s">
        <v>51</v>
      </c>
      <c r="B8" t="s">
        <v>80</v>
      </c>
      <c r="C8" s="71">
        <v>543</v>
      </c>
    </row>
    <row r="9" spans="1:3" x14ac:dyDescent="0.35">
      <c r="A9" s="2" t="s">
        <v>51</v>
      </c>
      <c r="B9" t="s">
        <v>78</v>
      </c>
      <c r="C9" s="71">
        <v>2993</v>
      </c>
    </row>
    <row r="10" spans="1:3" x14ac:dyDescent="0.35">
      <c r="A10" s="2" t="s">
        <v>51</v>
      </c>
      <c r="B10" t="s">
        <v>79</v>
      </c>
      <c r="C10" s="71">
        <v>5603</v>
      </c>
    </row>
    <row r="11" spans="1:3" x14ac:dyDescent="0.35">
      <c r="A11" s="12" t="s">
        <v>51</v>
      </c>
      <c r="B11" s="14" t="s">
        <v>81</v>
      </c>
      <c r="C11" s="72">
        <v>2773</v>
      </c>
    </row>
    <row r="13" spans="1:3" x14ac:dyDescent="0.35">
      <c r="A13" t="s">
        <v>83</v>
      </c>
    </row>
    <row r="15" spans="1:3" x14ac:dyDescent="0.35">
      <c r="A15" t="s">
        <v>339</v>
      </c>
    </row>
    <row r="17" spans="1:1" x14ac:dyDescent="0.35">
      <c r="A17" s="16" t="str">
        <f>HYPERLINK("#'Spis treści'!A1", "Powrót do spisu treści")</f>
        <v>Powrót do spisu treści</v>
      </c>
    </row>
  </sheetData>
  <pageMargins left="0.7" right="0.7" top="0.75" bottom="0.75" header="0.3" footer="0.3"/>
  <pageSetup paperSize="9" orientation="portrait" horizontalDpi="300" verticalDpi="300"/>
  <drawing r:id="rId1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dimension ref="A1:C29"/>
  <sheetViews>
    <sheetView workbookViewId="0"/>
  </sheetViews>
  <sheetFormatPr defaultColWidth="10.90625" defaultRowHeight="14.5" x14ac:dyDescent="0.35"/>
  <cols>
    <col min="1" max="1" width="15.7265625" customWidth="1"/>
    <col min="2" max="2" width="24.7265625" customWidth="1"/>
    <col min="3" max="3" width="19.7265625" customWidth="1"/>
  </cols>
  <sheetData>
    <row r="1" spans="1:3" x14ac:dyDescent="0.35">
      <c r="A1" t="s">
        <v>340</v>
      </c>
    </row>
    <row r="3" spans="1:3" x14ac:dyDescent="0.35">
      <c r="A3" s="9" t="s">
        <v>76</v>
      </c>
      <c r="B3" s="8" t="s">
        <v>341</v>
      </c>
      <c r="C3" s="10" t="s">
        <v>342</v>
      </c>
    </row>
    <row r="4" spans="1:3" x14ac:dyDescent="0.35">
      <c r="A4" s="2" t="s">
        <v>80</v>
      </c>
      <c r="B4" t="s">
        <v>343</v>
      </c>
      <c r="C4" s="73">
        <v>0.23611111111111099</v>
      </c>
    </row>
    <row r="5" spans="1:3" x14ac:dyDescent="0.35">
      <c r="A5" s="2" t="s">
        <v>80</v>
      </c>
      <c r="B5" t="s">
        <v>344</v>
      </c>
      <c r="C5" s="73">
        <v>0.126984126984127</v>
      </c>
    </row>
    <row r="6" spans="1:3" x14ac:dyDescent="0.35">
      <c r="A6" s="2" t="s">
        <v>80</v>
      </c>
      <c r="B6" t="s">
        <v>345</v>
      </c>
      <c r="C6" s="73">
        <v>0.160714285714286</v>
      </c>
    </row>
    <row r="7" spans="1:3" x14ac:dyDescent="0.35">
      <c r="A7" s="2" t="s">
        <v>80</v>
      </c>
      <c r="B7" t="s">
        <v>346</v>
      </c>
      <c r="C7" s="73">
        <v>0.199404761904762</v>
      </c>
    </row>
    <row r="8" spans="1:3" x14ac:dyDescent="0.35">
      <c r="A8" s="2" t="s">
        <v>80</v>
      </c>
      <c r="B8" t="s">
        <v>347</v>
      </c>
      <c r="C8" s="73">
        <v>0.27678571428571402</v>
      </c>
    </row>
    <row r="9" spans="1:3" x14ac:dyDescent="0.35">
      <c r="A9" s="2" t="s">
        <v>78</v>
      </c>
      <c r="B9" t="s">
        <v>343</v>
      </c>
      <c r="C9" s="73">
        <v>0.322776094739741</v>
      </c>
    </row>
    <row r="10" spans="1:3" x14ac:dyDescent="0.35">
      <c r="A10" s="2" t="s">
        <v>78</v>
      </c>
      <c r="B10" t="s">
        <v>344</v>
      </c>
      <c r="C10" s="73">
        <v>0.16510603139631</v>
      </c>
    </row>
    <row r="11" spans="1:3" x14ac:dyDescent="0.35">
      <c r="A11" s="2" t="s">
        <v>78</v>
      </c>
      <c r="B11" t="s">
        <v>345</v>
      </c>
      <c r="C11" s="73">
        <v>0.141007986780501</v>
      </c>
    </row>
    <row r="12" spans="1:3" x14ac:dyDescent="0.35">
      <c r="A12" s="2" t="s">
        <v>78</v>
      </c>
      <c r="B12" t="s">
        <v>346</v>
      </c>
      <c r="C12" s="73">
        <v>0.16744698430184499</v>
      </c>
    </row>
    <row r="13" spans="1:3" x14ac:dyDescent="0.35">
      <c r="A13" s="2" t="s">
        <v>78</v>
      </c>
      <c r="B13" t="s">
        <v>347</v>
      </c>
      <c r="C13" s="73">
        <v>0.20366290278160301</v>
      </c>
    </row>
    <row r="14" spans="1:3" x14ac:dyDescent="0.35">
      <c r="A14" s="2" t="s">
        <v>79</v>
      </c>
      <c r="B14" t="s">
        <v>343</v>
      </c>
      <c r="C14" s="73">
        <v>0.33599095614922397</v>
      </c>
    </row>
    <row r="15" spans="1:3" x14ac:dyDescent="0.35">
      <c r="A15" s="2" t="s">
        <v>79</v>
      </c>
      <c r="B15" t="s">
        <v>344</v>
      </c>
      <c r="C15" s="73">
        <v>0.17272565002677501</v>
      </c>
    </row>
    <row r="16" spans="1:3" x14ac:dyDescent="0.35">
      <c r="A16" s="2" t="s">
        <v>79</v>
      </c>
      <c r="B16" t="s">
        <v>345</v>
      </c>
      <c r="C16" s="73">
        <v>0.13446778128160899</v>
      </c>
    </row>
    <row r="17" spans="1:3" x14ac:dyDescent="0.35">
      <c r="A17" s="2" t="s">
        <v>79</v>
      </c>
      <c r="B17" t="s">
        <v>346</v>
      </c>
      <c r="C17" s="73">
        <v>0.16296781103111799</v>
      </c>
    </row>
    <row r="18" spans="1:3" x14ac:dyDescent="0.35">
      <c r="A18" s="2" t="s">
        <v>79</v>
      </c>
      <c r="B18" t="s">
        <v>347</v>
      </c>
      <c r="C18" s="73">
        <v>0.19384780151127501</v>
      </c>
    </row>
    <row r="19" spans="1:3" x14ac:dyDescent="0.35">
      <c r="A19" s="2" t="s">
        <v>81</v>
      </c>
      <c r="B19" t="s">
        <v>343</v>
      </c>
      <c r="C19" s="73">
        <v>0.317294685990338</v>
      </c>
    </row>
    <row r="20" spans="1:3" x14ac:dyDescent="0.35">
      <c r="A20" s="2" t="s">
        <v>81</v>
      </c>
      <c r="B20" t="s">
        <v>344</v>
      </c>
      <c r="C20" s="73">
        <v>0.168695652173913</v>
      </c>
    </row>
    <row r="21" spans="1:3" x14ac:dyDescent="0.35">
      <c r="A21" s="2" t="s">
        <v>81</v>
      </c>
      <c r="B21" t="s">
        <v>345</v>
      </c>
      <c r="C21" s="73">
        <v>0.13768115942028999</v>
      </c>
    </row>
    <row r="22" spans="1:3" x14ac:dyDescent="0.35">
      <c r="A22" s="2" t="s">
        <v>81</v>
      </c>
      <c r="B22" t="s">
        <v>346</v>
      </c>
      <c r="C22" s="73">
        <v>0.158550724637681</v>
      </c>
    </row>
    <row r="23" spans="1:3" x14ac:dyDescent="0.35">
      <c r="A23" s="12" t="s">
        <v>81</v>
      </c>
      <c r="B23" s="14" t="s">
        <v>347</v>
      </c>
      <c r="C23" s="74">
        <v>0.21777777777777799</v>
      </c>
    </row>
    <row r="25" spans="1:3" x14ac:dyDescent="0.35">
      <c r="A25" t="s">
        <v>83</v>
      </c>
    </row>
    <row r="27" spans="1:3" x14ac:dyDescent="0.35">
      <c r="A27" t="s">
        <v>339</v>
      </c>
    </row>
    <row r="29" spans="1:3" x14ac:dyDescent="0.35">
      <c r="A29" s="16" t="str">
        <f>HYPERLINK("#'Spis treści'!A1", "Powrót do spisu treści")</f>
        <v>Powrót do spisu treści</v>
      </c>
    </row>
  </sheetData>
  <pageMargins left="0.7" right="0.7" top="0.75" bottom="0.75" header="0.3" footer="0.3"/>
  <pageSetup paperSize="9" orientation="portrait" horizontalDpi="300" verticalDpi="300"/>
  <drawing r:id="rId1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dimension ref="A1:G14"/>
  <sheetViews>
    <sheetView workbookViewId="0"/>
  </sheetViews>
  <sheetFormatPr defaultColWidth="10.90625" defaultRowHeight="14.5" x14ac:dyDescent="0.35"/>
  <cols>
    <col min="1" max="1" width="15.7265625" customWidth="1"/>
    <col min="2" max="2" width="27.7265625" customWidth="1"/>
    <col min="3" max="3" width="7.7265625" customWidth="1"/>
    <col min="4" max="4" width="8.7265625" customWidth="1"/>
    <col min="5" max="6" width="9.7265625" customWidth="1"/>
    <col min="7" max="7" width="14.7265625" customWidth="1"/>
  </cols>
  <sheetData>
    <row r="1" spans="1:7" x14ac:dyDescent="0.35">
      <c r="A1" t="s">
        <v>349</v>
      </c>
    </row>
    <row r="3" spans="1:7" x14ac:dyDescent="0.35">
      <c r="A3" s="9" t="s">
        <v>76</v>
      </c>
      <c r="B3" s="8" t="s">
        <v>243</v>
      </c>
      <c r="C3" s="8" t="s">
        <v>350</v>
      </c>
      <c r="D3" s="8" t="s">
        <v>351</v>
      </c>
      <c r="E3" s="8" t="s">
        <v>352</v>
      </c>
      <c r="F3" s="8" t="s">
        <v>353</v>
      </c>
      <c r="G3" s="10" t="s">
        <v>354</v>
      </c>
    </row>
    <row r="4" spans="1:7" x14ac:dyDescent="0.35">
      <c r="A4" s="2" t="s">
        <v>80</v>
      </c>
      <c r="B4" s="75">
        <v>1</v>
      </c>
      <c r="C4" s="143">
        <v>0.30199999999999999</v>
      </c>
      <c r="D4" s="143">
        <v>0.124</v>
      </c>
      <c r="E4" s="143">
        <v>8.2000000000000003E-2</v>
      </c>
      <c r="F4" s="143">
        <v>0.16900000000000001</v>
      </c>
      <c r="G4" s="83">
        <v>0.32300000000000001</v>
      </c>
    </row>
    <row r="5" spans="1:7" x14ac:dyDescent="0.35">
      <c r="A5" s="2" t="s">
        <v>78</v>
      </c>
      <c r="B5" s="75">
        <v>7.3</v>
      </c>
      <c r="C5" s="143">
        <v>0.23400000000000001</v>
      </c>
      <c r="D5" s="143">
        <v>9.7000000000000003E-2</v>
      </c>
      <c r="E5" s="143">
        <v>7.2999999999999995E-2</v>
      </c>
      <c r="F5" s="143">
        <v>0.18</v>
      </c>
      <c r="G5" s="83">
        <v>0.41599999999999998</v>
      </c>
    </row>
    <row r="6" spans="1:7" x14ac:dyDescent="0.35">
      <c r="A6" s="2" t="s">
        <v>79</v>
      </c>
      <c r="B6" s="75">
        <v>16.8</v>
      </c>
      <c r="C6" s="143">
        <v>0.22500000000000001</v>
      </c>
      <c r="D6" s="143">
        <v>8.7999999999999995E-2</v>
      </c>
      <c r="E6" s="143">
        <v>7.0000000000000007E-2</v>
      </c>
      <c r="F6" s="143">
        <v>0.182</v>
      </c>
      <c r="G6" s="83">
        <v>0.435</v>
      </c>
    </row>
    <row r="7" spans="1:7" x14ac:dyDescent="0.35">
      <c r="A7" s="2" t="s">
        <v>81</v>
      </c>
      <c r="B7" s="75">
        <v>10.3</v>
      </c>
      <c r="C7" s="143">
        <v>0.249</v>
      </c>
      <c r="D7" s="143">
        <v>9.2999999999999999E-2</v>
      </c>
      <c r="E7" s="143">
        <v>6.5000000000000002E-2</v>
      </c>
      <c r="F7" s="143">
        <v>0.17599999999999999</v>
      </c>
      <c r="G7" s="83">
        <v>0.41799999999999998</v>
      </c>
    </row>
    <row r="8" spans="1:7" x14ac:dyDescent="0.35">
      <c r="A8" s="125" t="s">
        <v>162</v>
      </c>
      <c r="B8" s="144">
        <v>35.4</v>
      </c>
      <c r="C8" s="145">
        <v>0.23599999999999999</v>
      </c>
      <c r="D8" s="145">
        <v>9.1999999999999998E-2</v>
      </c>
      <c r="E8" s="145">
        <v>6.9000000000000006E-2</v>
      </c>
      <c r="F8" s="145">
        <v>0.18</v>
      </c>
      <c r="G8" s="146">
        <v>0.42299999999999999</v>
      </c>
    </row>
    <row r="10" spans="1:7" x14ac:dyDescent="0.35">
      <c r="A10" t="s">
        <v>83</v>
      </c>
    </row>
    <row r="12" spans="1:7" x14ac:dyDescent="0.35">
      <c r="A12" t="s">
        <v>339</v>
      </c>
    </row>
    <row r="14" spans="1:7" x14ac:dyDescent="0.35">
      <c r="A14" s="16" t="str">
        <f>HYPERLINK("#'Spis treści'!A1", "Powrót do spisu treści")</f>
        <v>Powrót do spisu treści</v>
      </c>
    </row>
  </sheetData>
  <pageMargins left="0.7" right="0.7" top="0.75" bottom="0.75" header="0.3" footer="0.3"/>
  <pageSetup paperSize="9" orientation="portrait" horizontalDpi="300" verticalDpi="30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dimension ref="A1:C17"/>
  <sheetViews>
    <sheetView workbookViewId="0"/>
  </sheetViews>
  <sheetFormatPr defaultColWidth="10.90625" defaultRowHeight="14.5" x14ac:dyDescent="0.35"/>
  <cols>
    <col min="1" max="1" width="11.7265625" customWidth="1"/>
    <col min="2" max="2" width="15.7265625" customWidth="1"/>
    <col min="3" max="3" width="18.7265625" customWidth="1"/>
  </cols>
  <sheetData>
    <row r="1" spans="1:3" x14ac:dyDescent="0.35">
      <c r="A1" t="s">
        <v>356</v>
      </c>
    </row>
    <row r="3" spans="1:3" x14ac:dyDescent="0.35">
      <c r="A3" s="9" t="s">
        <v>46</v>
      </c>
      <c r="B3" s="8" t="s">
        <v>76</v>
      </c>
      <c r="C3" s="10" t="s">
        <v>231</v>
      </c>
    </row>
    <row r="4" spans="1:3" x14ac:dyDescent="0.35">
      <c r="A4" s="2" t="s">
        <v>50</v>
      </c>
      <c r="B4" t="s">
        <v>80</v>
      </c>
      <c r="C4" s="76">
        <v>109</v>
      </c>
    </row>
    <row r="5" spans="1:3" x14ac:dyDescent="0.35">
      <c r="A5" s="2" t="s">
        <v>50</v>
      </c>
      <c r="B5" t="s">
        <v>78</v>
      </c>
      <c r="C5" s="76">
        <v>659</v>
      </c>
    </row>
    <row r="6" spans="1:3" x14ac:dyDescent="0.35">
      <c r="A6" s="2" t="s">
        <v>50</v>
      </c>
      <c r="B6" t="s">
        <v>79</v>
      </c>
      <c r="C6" s="76">
        <v>1693</v>
      </c>
    </row>
    <row r="7" spans="1:3" x14ac:dyDescent="0.35">
      <c r="A7" s="2" t="s">
        <v>50</v>
      </c>
      <c r="B7" t="s">
        <v>81</v>
      </c>
      <c r="C7" s="76">
        <v>1124</v>
      </c>
    </row>
    <row r="8" spans="1:3" x14ac:dyDescent="0.35">
      <c r="A8" s="2" t="s">
        <v>51</v>
      </c>
      <c r="B8" t="s">
        <v>80</v>
      </c>
      <c r="C8" s="76">
        <v>86</v>
      </c>
    </row>
    <row r="9" spans="1:3" x14ac:dyDescent="0.35">
      <c r="A9" s="2" t="s">
        <v>51</v>
      </c>
      <c r="B9" t="s">
        <v>78</v>
      </c>
      <c r="C9" s="76">
        <v>497</v>
      </c>
    </row>
    <row r="10" spans="1:3" x14ac:dyDescent="0.35">
      <c r="A10" s="2" t="s">
        <v>51</v>
      </c>
      <c r="B10" t="s">
        <v>79</v>
      </c>
      <c r="C10" s="76">
        <v>936</v>
      </c>
    </row>
    <row r="11" spans="1:3" x14ac:dyDescent="0.35">
      <c r="A11" s="12" t="s">
        <v>51</v>
      </c>
      <c r="B11" s="14" t="s">
        <v>81</v>
      </c>
      <c r="C11" s="77">
        <v>391</v>
      </c>
    </row>
    <row r="13" spans="1:3" x14ac:dyDescent="0.35">
      <c r="A13" t="s">
        <v>83</v>
      </c>
    </row>
    <row r="15" spans="1:3" x14ac:dyDescent="0.35">
      <c r="A15" t="s">
        <v>339</v>
      </c>
    </row>
    <row r="17" spans="1:1" x14ac:dyDescent="0.35">
      <c r="A17" s="16" t="str">
        <f>HYPERLINK("#'Spis treści'!A1", "Powrót do spisu treści")</f>
        <v>Powrót do spisu treści</v>
      </c>
    </row>
  </sheetData>
  <pageMargins left="0.7" right="0.7" top="0.75" bottom="0.75" header="0.3" footer="0.3"/>
  <pageSetup paperSize="9" orientation="portrait" horizontalDpi="300" verticalDpi="300"/>
  <drawing r:id="rId1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dimension ref="A1:C29"/>
  <sheetViews>
    <sheetView workbookViewId="0"/>
  </sheetViews>
  <sheetFormatPr defaultColWidth="10.90625" defaultRowHeight="14.5" x14ac:dyDescent="0.35"/>
  <cols>
    <col min="1" max="1" width="15.7265625" customWidth="1"/>
    <col min="2" max="2" width="24.7265625" customWidth="1"/>
    <col min="3" max="3" width="19.7265625" customWidth="1"/>
  </cols>
  <sheetData>
    <row r="1" spans="1:3" x14ac:dyDescent="0.35">
      <c r="A1" t="s">
        <v>358</v>
      </c>
    </row>
    <row r="3" spans="1:3" x14ac:dyDescent="0.35">
      <c r="A3" s="9" t="s">
        <v>76</v>
      </c>
      <c r="B3" s="8" t="s">
        <v>341</v>
      </c>
      <c r="C3" s="10" t="s">
        <v>342</v>
      </c>
    </row>
    <row r="4" spans="1:3" x14ac:dyDescent="0.35">
      <c r="A4" s="2" t="s">
        <v>80</v>
      </c>
      <c r="B4" t="s">
        <v>343</v>
      </c>
      <c r="C4" s="78">
        <v>9.7435897435897395E-2</v>
      </c>
    </row>
    <row r="5" spans="1:3" x14ac:dyDescent="0.35">
      <c r="A5" s="2" t="s">
        <v>80</v>
      </c>
      <c r="B5" t="s">
        <v>344</v>
      </c>
      <c r="C5" s="78">
        <v>0.117948717948718</v>
      </c>
    </row>
    <row r="6" spans="1:3" x14ac:dyDescent="0.35">
      <c r="A6" s="2" t="s">
        <v>80</v>
      </c>
      <c r="B6" t="s">
        <v>345</v>
      </c>
      <c r="C6" s="78">
        <v>7.1794871794871803E-2</v>
      </c>
    </row>
    <row r="7" spans="1:3" x14ac:dyDescent="0.35">
      <c r="A7" s="2" t="s">
        <v>80</v>
      </c>
      <c r="B7" t="s">
        <v>346</v>
      </c>
      <c r="C7" s="78">
        <v>0.235897435897436</v>
      </c>
    </row>
    <row r="8" spans="1:3" x14ac:dyDescent="0.35">
      <c r="A8" s="2" t="s">
        <v>80</v>
      </c>
      <c r="B8" t="s">
        <v>347</v>
      </c>
      <c r="C8" s="78">
        <v>0.47692307692307701</v>
      </c>
    </row>
    <row r="9" spans="1:3" x14ac:dyDescent="0.35">
      <c r="A9" s="2" t="s">
        <v>78</v>
      </c>
      <c r="B9" t="s">
        <v>343</v>
      </c>
      <c r="C9" s="78">
        <v>0.143598615916955</v>
      </c>
    </row>
    <row r="10" spans="1:3" x14ac:dyDescent="0.35">
      <c r="A10" s="2" t="s">
        <v>78</v>
      </c>
      <c r="B10" t="s">
        <v>344</v>
      </c>
      <c r="C10" s="78">
        <v>0.140138408304498</v>
      </c>
    </row>
    <row r="11" spans="1:3" x14ac:dyDescent="0.35">
      <c r="A11" s="2" t="s">
        <v>78</v>
      </c>
      <c r="B11" t="s">
        <v>345</v>
      </c>
      <c r="C11" s="78">
        <v>0.15051903114186899</v>
      </c>
    </row>
    <row r="12" spans="1:3" x14ac:dyDescent="0.35">
      <c r="A12" s="2" t="s">
        <v>78</v>
      </c>
      <c r="B12" t="s">
        <v>346</v>
      </c>
      <c r="C12" s="78">
        <v>0.237889273356401</v>
      </c>
    </row>
    <row r="13" spans="1:3" x14ac:dyDescent="0.35">
      <c r="A13" s="2" t="s">
        <v>78</v>
      </c>
      <c r="B13" t="s">
        <v>347</v>
      </c>
      <c r="C13" s="78">
        <v>0.32785467128027701</v>
      </c>
    </row>
    <row r="14" spans="1:3" x14ac:dyDescent="0.35">
      <c r="A14" s="2" t="s">
        <v>79</v>
      </c>
      <c r="B14" t="s">
        <v>343</v>
      </c>
      <c r="C14" s="78">
        <v>0.14796500570559101</v>
      </c>
    </row>
    <row r="15" spans="1:3" x14ac:dyDescent="0.35">
      <c r="A15" s="2" t="s">
        <v>79</v>
      </c>
      <c r="B15" t="s">
        <v>344</v>
      </c>
      <c r="C15" s="78">
        <v>0.162038798022062</v>
      </c>
    </row>
    <row r="16" spans="1:3" x14ac:dyDescent="0.35">
      <c r="A16" s="2" t="s">
        <v>79</v>
      </c>
      <c r="B16" t="s">
        <v>345</v>
      </c>
      <c r="C16" s="78">
        <v>0.15481171548117201</v>
      </c>
    </row>
    <row r="17" spans="1:3" x14ac:dyDescent="0.35">
      <c r="A17" s="2" t="s">
        <v>79</v>
      </c>
      <c r="B17" t="s">
        <v>346</v>
      </c>
      <c r="C17" s="78">
        <v>0.21795359452263199</v>
      </c>
    </row>
    <row r="18" spans="1:3" x14ac:dyDescent="0.35">
      <c r="A18" s="2" t="s">
        <v>79</v>
      </c>
      <c r="B18" t="s">
        <v>347</v>
      </c>
      <c r="C18" s="78">
        <v>0.31723088626854301</v>
      </c>
    </row>
    <row r="19" spans="1:3" x14ac:dyDescent="0.35">
      <c r="A19" s="2" t="s">
        <v>81</v>
      </c>
      <c r="B19" t="s">
        <v>343</v>
      </c>
      <c r="C19" s="78">
        <v>0.132013201320132</v>
      </c>
    </row>
    <row r="20" spans="1:3" x14ac:dyDescent="0.35">
      <c r="A20" s="2" t="s">
        <v>81</v>
      </c>
      <c r="B20" t="s">
        <v>344</v>
      </c>
      <c r="C20" s="78">
        <v>0.16369636963696399</v>
      </c>
    </row>
    <row r="21" spans="1:3" x14ac:dyDescent="0.35">
      <c r="A21" s="2" t="s">
        <v>81</v>
      </c>
      <c r="B21" t="s">
        <v>345</v>
      </c>
      <c r="C21" s="78">
        <v>0.14587458745874601</v>
      </c>
    </row>
    <row r="22" spans="1:3" x14ac:dyDescent="0.35">
      <c r="A22" s="2" t="s">
        <v>81</v>
      </c>
      <c r="B22" t="s">
        <v>346</v>
      </c>
      <c r="C22" s="78">
        <v>0.213861386138614</v>
      </c>
    </row>
    <row r="23" spans="1:3" x14ac:dyDescent="0.35">
      <c r="A23" s="12" t="s">
        <v>81</v>
      </c>
      <c r="B23" s="14" t="s">
        <v>347</v>
      </c>
      <c r="C23" s="79">
        <v>0.34455445544554503</v>
      </c>
    </row>
    <row r="25" spans="1:3" x14ac:dyDescent="0.35">
      <c r="A25" t="s">
        <v>83</v>
      </c>
    </row>
    <row r="27" spans="1:3" x14ac:dyDescent="0.35">
      <c r="A27" t="s">
        <v>339</v>
      </c>
    </row>
    <row r="29" spans="1:3" x14ac:dyDescent="0.35">
      <c r="A29" s="16" t="str">
        <f>HYPERLINK("#'Spis treści'!A1", "Powrót do spisu treści")</f>
        <v>Powrót do spisu treści</v>
      </c>
    </row>
  </sheetData>
  <pageMargins left="0.7" right="0.7" top="0.75" bottom="0.75" header="0.3" footer="0.3"/>
  <pageSetup paperSize="9" orientation="portrait" horizontalDpi="300" verticalDpi="300"/>
  <drawing r:id="rId1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dimension ref="A1:G14"/>
  <sheetViews>
    <sheetView workbookViewId="0"/>
  </sheetViews>
  <sheetFormatPr defaultColWidth="10.90625" defaultRowHeight="14.5" x14ac:dyDescent="0.35"/>
  <cols>
    <col min="1" max="1" width="15.7265625" customWidth="1"/>
    <col min="2" max="2" width="27.7265625" customWidth="1"/>
    <col min="3" max="3" width="7.7265625" customWidth="1"/>
    <col min="4" max="4" width="8.7265625" customWidth="1"/>
    <col min="5" max="6" width="9.7265625" customWidth="1"/>
    <col min="7" max="7" width="14.7265625" customWidth="1"/>
  </cols>
  <sheetData>
    <row r="1" spans="1:7" x14ac:dyDescent="0.35">
      <c r="A1" t="s">
        <v>360</v>
      </c>
    </row>
    <row r="3" spans="1:7" x14ac:dyDescent="0.35">
      <c r="A3" s="9" t="s">
        <v>76</v>
      </c>
      <c r="B3" s="8" t="s">
        <v>243</v>
      </c>
      <c r="C3" s="8" t="s">
        <v>350</v>
      </c>
      <c r="D3" s="8" t="s">
        <v>351</v>
      </c>
      <c r="E3" s="8" t="s">
        <v>352</v>
      </c>
      <c r="F3" s="8" t="s">
        <v>353</v>
      </c>
      <c r="G3" s="10" t="s">
        <v>354</v>
      </c>
    </row>
    <row r="4" spans="1:7" x14ac:dyDescent="0.35">
      <c r="A4" s="2" t="s">
        <v>80</v>
      </c>
      <c r="B4" s="80">
        <v>0.2</v>
      </c>
      <c r="C4" s="143">
        <v>0.374</v>
      </c>
      <c r="D4" s="143">
        <v>9.7000000000000003E-2</v>
      </c>
      <c r="E4" s="143">
        <v>8.2000000000000003E-2</v>
      </c>
      <c r="F4" s="143">
        <v>0.221</v>
      </c>
      <c r="G4" s="83">
        <v>0.22600000000000001</v>
      </c>
    </row>
    <row r="5" spans="1:7" x14ac:dyDescent="0.35">
      <c r="A5" s="2" t="s">
        <v>78</v>
      </c>
      <c r="B5" s="80">
        <v>1.2</v>
      </c>
      <c r="C5" s="143">
        <v>0.23300000000000001</v>
      </c>
      <c r="D5" s="143">
        <v>0.08</v>
      </c>
      <c r="E5" s="143">
        <v>6.8000000000000005E-2</v>
      </c>
      <c r="F5" s="143">
        <v>0.28499999999999998</v>
      </c>
      <c r="G5" s="83">
        <v>0.33400000000000002</v>
      </c>
    </row>
    <row r="6" spans="1:7" x14ac:dyDescent="0.35">
      <c r="A6" s="2" t="s">
        <v>79</v>
      </c>
      <c r="B6" s="80">
        <v>2.6</v>
      </c>
      <c r="C6" s="143">
        <v>0.23400000000000001</v>
      </c>
      <c r="D6" s="143">
        <v>6.2E-2</v>
      </c>
      <c r="E6" s="143">
        <v>6.6000000000000003E-2</v>
      </c>
      <c r="F6" s="143">
        <v>0.28100000000000003</v>
      </c>
      <c r="G6" s="83">
        <v>0.35699999999999998</v>
      </c>
    </row>
    <row r="7" spans="1:7" x14ac:dyDescent="0.35">
      <c r="A7" s="2" t="s">
        <v>81</v>
      </c>
      <c r="B7" s="80">
        <v>1.5</v>
      </c>
      <c r="C7" s="143">
        <v>0.25600000000000001</v>
      </c>
      <c r="D7" s="143">
        <v>5.1999999999999998E-2</v>
      </c>
      <c r="E7" s="143">
        <v>7.2999999999999995E-2</v>
      </c>
      <c r="F7" s="143">
        <v>0.29599999999999999</v>
      </c>
      <c r="G7" s="83">
        <v>0.32300000000000001</v>
      </c>
    </row>
    <row r="8" spans="1:7" x14ac:dyDescent="0.35">
      <c r="A8" s="125" t="s">
        <v>162</v>
      </c>
      <c r="B8" s="144">
        <v>5.5</v>
      </c>
      <c r="C8" s="145">
        <v>0.245</v>
      </c>
      <c r="D8" s="145">
        <v>6.4000000000000001E-2</v>
      </c>
      <c r="E8" s="145">
        <v>6.9000000000000006E-2</v>
      </c>
      <c r="F8" s="145">
        <v>0.28399999999999997</v>
      </c>
      <c r="G8" s="146">
        <v>0.33800000000000002</v>
      </c>
    </row>
    <row r="10" spans="1:7" x14ac:dyDescent="0.35">
      <c r="A10" t="s">
        <v>83</v>
      </c>
    </row>
    <row r="12" spans="1:7" x14ac:dyDescent="0.35">
      <c r="A12" t="s">
        <v>339</v>
      </c>
    </row>
    <row r="14" spans="1:7" x14ac:dyDescent="0.35">
      <c r="A14" s="16" t="str">
        <f>HYPERLINK("#'Spis treści'!A1", "Powrót do spisu treści")</f>
        <v>Powrót do spisu treści</v>
      </c>
    </row>
  </sheetData>
  <pageMargins left="0.7" right="0.7" top="0.75" bottom="0.75" header="0.3" footer="0.3"/>
  <pageSetup paperSize="9" orientation="portrait" horizontalDpi="300" verticalDpi="30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dimension ref="A1:C17"/>
  <sheetViews>
    <sheetView workbookViewId="0"/>
  </sheetViews>
  <sheetFormatPr defaultColWidth="10.90625" defaultRowHeight="14.5" x14ac:dyDescent="0.35"/>
  <cols>
    <col min="1" max="1" width="11.7265625" customWidth="1"/>
    <col min="2" max="2" width="15.7265625" customWidth="1"/>
    <col min="3" max="3" width="18.7265625" customWidth="1"/>
  </cols>
  <sheetData>
    <row r="1" spans="1:3" x14ac:dyDescent="0.35">
      <c r="A1" t="s">
        <v>362</v>
      </c>
    </row>
    <row r="3" spans="1:3" x14ac:dyDescent="0.35">
      <c r="A3" s="9" t="s">
        <v>46</v>
      </c>
      <c r="B3" s="8" t="s">
        <v>76</v>
      </c>
      <c r="C3" s="10" t="s">
        <v>231</v>
      </c>
    </row>
    <row r="4" spans="1:3" x14ac:dyDescent="0.35">
      <c r="A4" s="2" t="s">
        <v>50</v>
      </c>
      <c r="B4" t="s">
        <v>80</v>
      </c>
      <c r="C4" s="81">
        <v>99</v>
      </c>
    </row>
    <row r="5" spans="1:3" x14ac:dyDescent="0.35">
      <c r="A5" s="2" t="s">
        <v>50</v>
      </c>
      <c r="B5" t="s">
        <v>78</v>
      </c>
      <c r="C5" s="81">
        <v>918</v>
      </c>
    </row>
    <row r="6" spans="1:3" x14ac:dyDescent="0.35">
      <c r="A6" s="2" t="s">
        <v>50</v>
      </c>
      <c r="B6" t="s">
        <v>79</v>
      </c>
      <c r="C6" s="81">
        <v>2620</v>
      </c>
    </row>
    <row r="7" spans="1:3" x14ac:dyDescent="0.35">
      <c r="A7" s="2" t="s">
        <v>50</v>
      </c>
      <c r="B7" t="s">
        <v>81</v>
      </c>
      <c r="C7" s="81">
        <v>1957</v>
      </c>
    </row>
    <row r="8" spans="1:3" x14ac:dyDescent="0.35">
      <c r="A8" s="2" t="s">
        <v>51</v>
      </c>
      <c r="B8" t="s">
        <v>80</v>
      </c>
      <c r="C8" s="81">
        <v>65</v>
      </c>
    </row>
    <row r="9" spans="1:3" x14ac:dyDescent="0.35">
      <c r="A9" s="2" t="s">
        <v>51</v>
      </c>
      <c r="B9" t="s">
        <v>78</v>
      </c>
      <c r="C9" s="81">
        <v>574</v>
      </c>
    </row>
    <row r="10" spans="1:3" x14ac:dyDescent="0.35">
      <c r="A10" s="2" t="s">
        <v>51</v>
      </c>
      <c r="B10" t="s">
        <v>79</v>
      </c>
      <c r="C10" s="81">
        <v>1304</v>
      </c>
    </row>
    <row r="11" spans="1:3" x14ac:dyDescent="0.35">
      <c r="A11" s="12" t="s">
        <v>51</v>
      </c>
      <c r="B11" s="14" t="s">
        <v>81</v>
      </c>
      <c r="C11" s="82">
        <v>597</v>
      </c>
    </row>
    <row r="13" spans="1:3" x14ac:dyDescent="0.35">
      <c r="A13" t="s">
        <v>83</v>
      </c>
    </row>
    <row r="15" spans="1:3" x14ac:dyDescent="0.35">
      <c r="A15" t="s">
        <v>339</v>
      </c>
    </row>
    <row r="17" spans="1:1" x14ac:dyDescent="0.35">
      <c r="A17" s="16" t="str">
        <f>HYPERLINK("#'Spis treści'!A1", "Powrót do spisu treści")</f>
        <v>Powrót do spisu treści</v>
      </c>
    </row>
  </sheetData>
  <pageMargins left="0.7" right="0.7" top="0.75" bottom="0.75" header="0.3" footer="0.3"/>
  <pageSetup paperSize="9" orientation="portrait" horizontalDpi="300" verticalDpi="300"/>
  <drawing r:id="rId1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dimension ref="A1:C29"/>
  <sheetViews>
    <sheetView workbookViewId="0"/>
  </sheetViews>
  <sheetFormatPr defaultColWidth="10.90625" defaultRowHeight="14.5" x14ac:dyDescent="0.35"/>
  <cols>
    <col min="1" max="1" width="15.7265625" customWidth="1"/>
    <col min="2" max="2" width="24.7265625" customWidth="1"/>
    <col min="3" max="3" width="19.7265625" customWidth="1"/>
  </cols>
  <sheetData>
    <row r="1" spans="1:3" x14ac:dyDescent="0.35">
      <c r="A1" t="s">
        <v>364</v>
      </c>
    </row>
    <row r="3" spans="1:3" x14ac:dyDescent="0.35">
      <c r="A3" s="9" t="s">
        <v>76</v>
      </c>
      <c r="B3" s="8" t="s">
        <v>341</v>
      </c>
      <c r="C3" s="10" t="s">
        <v>342</v>
      </c>
    </row>
    <row r="4" spans="1:3" x14ac:dyDescent="0.35">
      <c r="A4" s="2" t="s">
        <v>80</v>
      </c>
      <c r="B4" t="s">
        <v>343</v>
      </c>
      <c r="C4" s="83">
        <v>0.28048780487804897</v>
      </c>
    </row>
    <row r="5" spans="1:3" x14ac:dyDescent="0.35">
      <c r="A5" s="2" t="s">
        <v>80</v>
      </c>
      <c r="B5" t="s">
        <v>344</v>
      </c>
      <c r="C5" s="83">
        <v>7.9268292682926803E-2</v>
      </c>
    </row>
    <row r="6" spans="1:3" x14ac:dyDescent="0.35">
      <c r="A6" s="2" t="s">
        <v>80</v>
      </c>
      <c r="B6" t="s">
        <v>345</v>
      </c>
      <c r="C6" s="83">
        <v>0.176829268292683</v>
      </c>
    </row>
    <row r="7" spans="1:3" x14ac:dyDescent="0.35">
      <c r="A7" s="2" t="s">
        <v>80</v>
      </c>
      <c r="B7" t="s">
        <v>346</v>
      </c>
      <c r="C7" s="83">
        <v>0.15243902439024401</v>
      </c>
    </row>
    <row r="8" spans="1:3" x14ac:dyDescent="0.35">
      <c r="A8" s="2" t="s">
        <v>80</v>
      </c>
      <c r="B8" t="s">
        <v>347</v>
      </c>
      <c r="C8" s="83">
        <v>0.310975609756098</v>
      </c>
    </row>
    <row r="9" spans="1:3" x14ac:dyDescent="0.35">
      <c r="A9" s="2" t="s">
        <v>78</v>
      </c>
      <c r="B9" t="s">
        <v>343</v>
      </c>
      <c r="C9" s="83">
        <v>0.34919571045576397</v>
      </c>
    </row>
    <row r="10" spans="1:3" x14ac:dyDescent="0.35">
      <c r="A10" s="2" t="s">
        <v>78</v>
      </c>
      <c r="B10" t="s">
        <v>344</v>
      </c>
      <c r="C10" s="83">
        <v>0.13136729222520099</v>
      </c>
    </row>
    <row r="11" spans="1:3" x14ac:dyDescent="0.35">
      <c r="A11" s="2" t="s">
        <v>78</v>
      </c>
      <c r="B11" t="s">
        <v>345</v>
      </c>
      <c r="C11" s="83">
        <v>0.15683646112600499</v>
      </c>
    </row>
    <row r="12" spans="1:3" x14ac:dyDescent="0.35">
      <c r="A12" s="2" t="s">
        <v>78</v>
      </c>
      <c r="B12" t="s">
        <v>346</v>
      </c>
      <c r="C12" s="83">
        <v>0.14410187667560301</v>
      </c>
    </row>
    <row r="13" spans="1:3" x14ac:dyDescent="0.35">
      <c r="A13" s="2" t="s">
        <v>78</v>
      </c>
      <c r="B13" t="s">
        <v>347</v>
      </c>
      <c r="C13" s="83">
        <v>0.218498659517426</v>
      </c>
    </row>
    <row r="14" spans="1:3" x14ac:dyDescent="0.35">
      <c r="A14" s="2" t="s">
        <v>79</v>
      </c>
      <c r="B14" t="s">
        <v>343</v>
      </c>
      <c r="C14" s="83">
        <v>0.30606523955147802</v>
      </c>
    </row>
    <row r="15" spans="1:3" x14ac:dyDescent="0.35">
      <c r="A15" s="2" t="s">
        <v>79</v>
      </c>
      <c r="B15" t="s">
        <v>344</v>
      </c>
      <c r="C15" s="83">
        <v>0.15290519877675801</v>
      </c>
    </row>
    <row r="16" spans="1:3" x14ac:dyDescent="0.35">
      <c r="A16" s="2" t="s">
        <v>79</v>
      </c>
      <c r="B16" t="s">
        <v>345</v>
      </c>
      <c r="C16" s="83">
        <v>0.17915392456676901</v>
      </c>
    </row>
    <row r="17" spans="1:3" x14ac:dyDescent="0.35">
      <c r="A17" s="2" t="s">
        <v>79</v>
      </c>
      <c r="B17" t="s">
        <v>346</v>
      </c>
      <c r="C17" s="83">
        <v>0.148827726809378</v>
      </c>
    </row>
    <row r="18" spans="1:3" x14ac:dyDescent="0.35">
      <c r="A18" s="2" t="s">
        <v>79</v>
      </c>
      <c r="B18" t="s">
        <v>347</v>
      </c>
      <c r="C18" s="83">
        <v>0.21304791029561701</v>
      </c>
    </row>
    <row r="19" spans="1:3" x14ac:dyDescent="0.35">
      <c r="A19" s="2" t="s">
        <v>81</v>
      </c>
      <c r="B19" t="s">
        <v>343</v>
      </c>
      <c r="C19" s="83">
        <v>0.22748629600626499</v>
      </c>
    </row>
    <row r="20" spans="1:3" x14ac:dyDescent="0.35">
      <c r="A20" s="2" t="s">
        <v>81</v>
      </c>
      <c r="B20" t="s">
        <v>344</v>
      </c>
      <c r="C20" s="83">
        <v>0.14212999216914601</v>
      </c>
    </row>
    <row r="21" spans="1:3" x14ac:dyDescent="0.35">
      <c r="A21" s="2" t="s">
        <v>81</v>
      </c>
      <c r="B21" t="s">
        <v>345</v>
      </c>
      <c r="C21" s="83">
        <v>0.195379796397807</v>
      </c>
    </row>
    <row r="22" spans="1:3" x14ac:dyDescent="0.35">
      <c r="A22" s="2" t="s">
        <v>81</v>
      </c>
      <c r="B22" t="s">
        <v>346</v>
      </c>
      <c r="C22" s="83">
        <v>0.17149569303053999</v>
      </c>
    </row>
    <row r="23" spans="1:3" x14ac:dyDescent="0.35">
      <c r="A23" s="12" t="s">
        <v>81</v>
      </c>
      <c r="B23" s="14" t="s">
        <v>347</v>
      </c>
      <c r="C23" s="84">
        <v>0.263508222396241</v>
      </c>
    </row>
    <row r="25" spans="1:3" x14ac:dyDescent="0.35">
      <c r="A25" t="s">
        <v>83</v>
      </c>
    </row>
    <row r="27" spans="1:3" x14ac:dyDescent="0.35">
      <c r="A27" t="s">
        <v>339</v>
      </c>
    </row>
    <row r="29" spans="1:3" x14ac:dyDescent="0.35">
      <c r="A29" s="16" t="str">
        <f>HYPERLINK("#'Spis treści'!A1", "Powrót do spisu treści")</f>
        <v>Powrót do spisu treści</v>
      </c>
    </row>
  </sheetData>
  <pageMargins left="0.7" right="0.7" top="0.75" bottom="0.75" header="0.3" footer="0.3"/>
  <pageSetup paperSize="9" orientation="portrait" horizontalDpi="300" verticalDpi="300"/>
  <drawing r:id="rId1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dimension ref="A1:G14"/>
  <sheetViews>
    <sheetView workbookViewId="0"/>
  </sheetViews>
  <sheetFormatPr defaultColWidth="10.90625" defaultRowHeight="14.5" x14ac:dyDescent="0.35"/>
  <cols>
    <col min="1" max="1" width="15.7265625" customWidth="1"/>
    <col min="2" max="2" width="27.7265625" customWidth="1"/>
    <col min="3" max="3" width="7.7265625" customWidth="1"/>
    <col min="4" max="4" width="8.7265625" customWidth="1"/>
    <col min="5" max="6" width="9.7265625" customWidth="1"/>
    <col min="7" max="7" width="14.7265625" customWidth="1"/>
  </cols>
  <sheetData>
    <row r="1" spans="1:7" x14ac:dyDescent="0.35">
      <c r="A1" t="s">
        <v>366</v>
      </c>
    </row>
    <row r="3" spans="1:7" x14ac:dyDescent="0.35">
      <c r="A3" s="9" t="s">
        <v>76</v>
      </c>
      <c r="B3" s="8" t="s">
        <v>243</v>
      </c>
      <c r="C3" s="8" t="s">
        <v>350</v>
      </c>
      <c r="D3" s="8" t="s">
        <v>351</v>
      </c>
      <c r="E3" s="8" t="s">
        <v>352</v>
      </c>
      <c r="F3" s="8" t="s">
        <v>353</v>
      </c>
      <c r="G3" s="10" t="s">
        <v>354</v>
      </c>
    </row>
    <row r="4" spans="1:7" x14ac:dyDescent="0.35">
      <c r="A4" s="2" t="s">
        <v>80</v>
      </c>
      <c r="B4" s="85">
        <v>0.2</v>
      </c>
      <c r="C4" s="143">
        <v>0.28699999999999998</v>
      </c>
      <c r="D4" s="143">
        <v>7.9000000000000001E-2</v>
      </c>
      <c r="E4" s="143">
        <v>7.9000000000000001E-2</v>
      </c>
      <c r="F4" s="143">
        <v>0.17100000000000001</v>
      </c>
      <c r="G4" s="83">
        <v>0.38400000000000001</v>
      </c>
    </row>
    <row r="5" spans="1:7" x14ac:dyDescent="0.35">
      <c r="A5" s="2" t="s">
        <v>78</v>
      </c>
      <c r="B5" s="85">
        <v>1.5</v>
      </c>
      <c r="C5" s="143">
        <v>0.2</v>
      </c>
      <c r="D5" s="143">
        <v>7.0000000000000007E-2</v>
      </c>
      <c r="E5" s="143">
        <v>5.6000000000000001E-2</v>
      </c>
      <c r="F5" s="143">
        <v>0.2</v>
      </c>
      <c r="G5" s="83">
        <v>0.47299999999999998</v>
      </c>
    </row>
    <row r="6" spans="1:7" x14ac:dyDescent="0.35">
      <c r="A6" s="2" t="s">
        <v>79</v>
      </c>
      <c r="B6" s="85">
        <v>3.9</v>
      </c>
      <c r="C6" s="143">
        <v>0.19700000000000001</v>
      </c>
      <c r="D6" s="143">
        <v>7.1999999999999995E-2</v>
      </c>
      <c r="E6" s="143">
        <v>7.1999999999999995E-2</v>
      </c>
      <c r="F6" s="143">
        <v>0.221</v>
      </c>
      <c r="G6" s="83">
        <v>0.438</v>
      </c>
    </row>
    <row r="7" spans="1:7" x14ac:dyDescent="0.35">
      <c r="A7" s="2" t="s">
        <v>81</v>
      </c>
      <c r="B7" s="85">
        <v>2.6</v>
      </c>
      <c r="C7" s="143">
        <v>0.25</v>
      </c>
      <c r="D7" s="143">
        <v>8.6999999999999994E-2</v>
      </c>
      <c r="E7" s="143">
        <v>7.3999999999999996E-2</v>
      </c>
      <c r="F7" s="143">
        <v>0.217</v>
      </c>
      <c r="G7" s="83">
        <v>0.372</v>
      </c>
    </row>
    <row r="8" spans="1:7" x14ac:dyDescent="0.35">
      <c r="A8" s="125" t="s">
        <v>162</v>
      </c>
      <c r="B8" s="144">
        <v>8.1</v>
      </c>
      <c r="C8" s="145">
        <v>0.216</v>
      </c>
      <c r="D8" s="145">
        <v>7.5999999999999998E-2</v>
      </c>
      <c r="E8" s="145">
        <v>7.0000000000000007E-2</v>
      </c>
      <c r="F8" s="145">
        <v>0.215</v>
      </c>
      <c r="G8" s="146">
        <v>0.42299999999999999</v>
      </c>
    </row>
    <row r="10" spans="1:7" x14ac:dyDescent="0.35">
      <c r="A10" t="s">
        <v>83</v>
      </c>
    </row>
    <row r="12" spans="1:7" x14ac:dyDescent="0.35">
      <c r="A12" t="s">
        <v>339</v>
      </c>
    </row>
    <row r="14" spans="1:7" x14ac:dyDescent="0.35">
      <c r="A14" s="16" t="str">
        <f>HYPERLINK("#'Spis treści'!A1", "Powrót do spisu treści")</f>
        <v>Powrót do spisu treści</v>
      </c>
    </row>
  </sheetData>
  <pageMargins left="0.7" right="0.7" top="0.75" bottom="0.75" header="0.3" footer="0.3"/>
  <pageSetup paperSize="9" orientation="portrait" horizontalDpi="300" verticalDpi="30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dimension ref="A1:C45"/>
  <sheetViews>
    <sheetView workbookViewId="0"/>
  </sheetViews>
  <sheetFormatPr defaultColWidth="10.90625" defaultRowHeight="14.5" x14ac:dyDescent="0.35"/>
  <cols>
    <col min="1" max="1" width="6.7265625" customWidth="1"/>
    <col min="2" max="2" width="11.7265625" customWidth="1"/>
    <col min="3" max="3" width="18.7265625" customWidth="1"/>
  </cols>
  <sheetData>
    <row r="1" spans="1:3" x14ac:dyDescent="0.35">
      <c r="A1" t="s">
        <v>367</v>
      </c>
    </row>
    <row r="3" spans="1:3" x14ac:dyDescent="0.35">
      <c r="A3" s="9" t="s">
        <v>4</v>
      </c>
      <c r="B3" s="8" t="s">
        <v>46</v>
      </c>
      <c r="C3" s="10" t="s">
        <v>231</v>
      </c>
    </row>
    <row r="4" spans="1:3" x14ac:dyDescent="0.35">
      <c r="A4" s="2" t="s">
        <v>129</v>
      </c>
      <c r="B4" t="s">
        <v>50</v>
      </c>
      <c r="C4" s="86">
        <v>107707</v>
      </c>
    </row>
    <row r="5" spans="1:3" x14ac:dyDescent="0.35">
      <c r="A5" s="2" t="s">
        <v>129</v>
      </c>
      <c r="B5" t="s">
        <v>51</v>
      </c>
      <c r="C5" s="86">
        <v>30492</v>
      </c>
    </row>
    <row r="6" spans="1:3" x14ac:dyDescent="0.35">
      <c r="A6" s="150" t="s">
        <v>129</v>
      </c>
      <c r="B6" s="123" t="s">
        <v>125</v>
      </c>
      <c r="C6" s="151">
        <v>138199</v>
      </c>
    </row>
    <row r="7" spans="1:3" x14ac:dyDescent="0.35">
      <c r="A7" s="2" t="s">
        <v>130</v>
      </c>
      <c r="B7" t="s">
        <v>50</v>
      </c>
      <c r="C7" s="86">
        <v>121993</v>
      </c>
    </row>
    <row r="8" spans="1:3" x14ac:dyDescent="0.35">
      <c r="A8" s="2" t="s">
        <v>130</v>
      </c>
      <c r="B8" t="s">
        <v>51</v>
      </c>
      <c r="C8" s="86">
        <v>34259</v>
      </c>
    </row>
    <row r="9" spans="1:3" x14ac:dyDescent="0.35">
      <c r="A9" s="150" t="s">
        <v>130</v>
      </c>
      <c r="B9" s="123" t="s">
        <v>125</v>
      </c>
      <c r="C9" s="151">
        <v>156252</v>
      </c>
    </row>
    <row r="10" spans="1:3" x14ac:dyDescent="0.35">
      <c r="A10" s="2" t="s">
        <v>131</v>
      </c>
      <c r="B10" t="s">
        <v>50</v>
      </c>
      <c r="C10" s="86">
        <v>128753</v>
      </c>
    </row>
    <row r="11" spans="1:3" x14ac:dyDescent="0.35">
      <c r="A11" s="2" t="s">
        <v>131</v>
      </c>
      <c r="B11" t="s">
        <v>51</v>
      </c>
      <c r="C11" s="86">
        <v>36529</v>
      </c>
    </row>
    <row r="12" spans="1:3" x14ac:dyDescent="0.35">
      <c r="A12" s="150" t="s">
        <v>131</v>
      </c>
      <c r="B12" s="123" t="s">
        <v>125</v>
      </c>
      <c r="C12" s="151">
        <v>165282</v>
      </c>
    </row>
    <row r="13" spans="1:3" x14ac:dyDescent="0.35">
      <c r="A13" s="2" t="s">
        <v>132</v>
      </c>
      <c r="B13" t="s">
        <v>50</v>
      </c>
      <c r="C13" s="86">
        <v>136048</v>
      </c>
    </row>
    <row r="14" spans="1:3" x14ac:dyDescent="0.35">
      <c r="A14" s="2" t="s">
        <v>132</v>
      </c>
      <c r="B14" t="s">
        <v>51</v>
      </c>
      <c r="C14" s="86">
        <v>38538</v>
      </c>
    </row>
    <row r="15" spans="1:3" x14ac:dyDescent="0.35">
      <c r="A15" s="150" t="s">
        <v>132</v>
      </c>
      <c r="B15" s="123" t="s">
        <v>125</v>
      </c>
      <c r="C15" s="151">
        <v>174586</v>
      </c>
    </row>
    <row r="16" spans="1:3" x14ac:dyDescent="0.35">
      <c r="A16" s="2" t="s">
        <v>133</v>
      </c>
      <c r="B16" t="s">
        <v>50</v>
      </c>
      <c r="C16" s="86">
        <v>139053</v>
      </c>
    </row>
    <row r="17" spans="1:3" x14ac:dyDescent="0.35">
      <c r="A17" s="2" t="s">
        <v>133</v>
      </c>
      <c r="B17" t="s">
        <v>51</v>
      </c>
      <c r="C17" s="86">
        <v>39390</v>
      </c>
    </row>
    <row r="18" spans="1:3" x14ac:dyDescent="0.35">
      <c r="A18" s="150" t="s">
        <v>133</v>
      </c>
      <c r="B18" s="123" t="s">
        <v>125</v>
      </c>
      <c r="C18" s="151">
        <v>178443</v>
      </c>
    </row>
    <row r="19" spans="1:3" x14ac:dyDescent="0.35">
      <c r="A19" s="2" t="s">
        <v>134</v>
      </c>
      <c r="B19" t="s">
        <v>50</v>
      </c>
      <c r="C19" s="86">
        <v>138828</v>
      </c>
    </row>
    <row r="20" spans="1:3" x14ac:dyDescent="0.35">
      <c r="A20" s="2" t="s">
        <v>134</v>
      </c>
      <c r="B20" t="s">
        <v>51</v>
      </c>
      <c r="C20" s="86">
        <v>39527</v>
      </c>
    </row>
    <row r="21" spans="1:3" x14ac:dyDescent="0.35">
      <c r="A21" s="150" t="s">
        <v>134</v>
      </c>
      <c r="B21" s="123" t="s">
        <v>125</v>
      </c>
      <c r="C21" s="151">
        <v>178355</v>
      </c>
    </row>
    <row r="22" spans="1:3" x14ac:dyDescent="0.35">
      <c r="A22" s="2" t="s">
        <v>135</v>
      </c>
      <c r="B22" t="s">
        <v>50</v>
      </c>
      <c r="C22" s="86">
        <v>147614</v>
      </c>
    </row>
    <row r="23" spans="1:3" x14ac:dyDescent="0.35">
      <c r="A23" s="2" t="s">
        <v>135</v>
      </c>
      <c r="B23" t="s">
        <v>51</v>
      </c>
      <c r="C23" s="86">
        <v>43227</v>
      </c>
    </row>
    <row r="24" spans="1:3" x14ac:dyDescent="0.35">
      <c r="A24" s="150" t="s">
        <v>135</v>
      </c>
      <c r="B24" s="123" t="s">
        <v>125</v>
      </c>
      <c r="C24" s="151">
        <v>190841</v>
      </c>
    </row>
    <row r="25" spans="1:3" x14ac:dyDescent="0.35">
      <c r="A25" s="2" t="s">
        <v>136</v>
      </c>
      <c r="B25" t="s">
        <v>50</v>
      </c>
      <c r="C25" s="86">
        <v>138810</v>
      </c>
    </row>
    <row r="26" spans="1:3" x14ac:dyDescent="0.35">
      <c r="A26" s="2" t="s">
        <v>136</v>
      </c>
      <c r="B26" t="s">
        <v>51</v>
      </c>
      <c r="C26" s="86">
        <v>40018</v>
      </c>
    </row>
    <row r="27" spans="1:3" x14ac:dyDescent="0.35">
      <c r="A27" s="150" t="s">
        <v>136</v>
      </c>
      <c r="B27" s="123" t="s">
        <v>125</v>
      </c>
      <c r="C27" s="151">
        <v>178828</v>
      </c>
    </row>
    <row r="28" spans="1:3" x14ac:dyDescent="0.35">
      <c r="A28" s="2" t="s">
        <v>137</v>
      </c>
      <c r="B28" t="s">
        <v>50</v>
      </c>
      <c r="C28" s="86">
        <v>132341</v>
      </c>
    </row>
    <row r="29" spans="1:3" x14ac:dyDescent="0.35">
      <c r="A29" s="2" t="s">
        <v>137</v>
      </c>
      <c r="B29" t="s">
        <v>51</v>
      </c>
      <c r="C29" s="86">
        <v>37441</v>
      </c>
    </row>
    <row r="30" spans="1:3" x14ac:dyDescent="0.35">
      <c r="A30" s="150" t="s">
        <v>137</v>
      </c>
      <c r="B30" s="123" t="s">
        <v>125</v>
      </c>
      <c r="C30" s="151">
        <v>169782</v>
      </c>
    </row>
    <row r="31" spans="1:3" x14ac:dyDescent="0.35">
      <c r="A31" s="2" t="s">
        <v>138</v>
      </c>
      <c r="B31" t="s">
        <v>50</v>
      </c>
      <c r="C31" s="86">
        <v>117352</v>
      </c>
    </row>
    <row r="32" spans="1:3" x14ac:dyDescent="0.35">
      <c r="A32" s="2" t="s">
        <v>138</v>
      </c>
      <c r="B32" t="s">
        <v>51</v>
      </c>
      <c r="C32" s="86">
        <v>32422</v>
      </c>
    </row>
    <row r="33" spans="1:3" x14ac:dyDescent="0.35">
      <c r="A33" s="150" t="s">
        <v>138</v>
      </c>
      <c r="B33" s="123" t="s">
        <v>125</v>
      </c>
      <c r="C33" s="151">
        <v>149774</v>
      </c>
    </row>
    <row r="34" spans="1:3" x14ac:dyDescent="0.35">
      <c r="A34" s="2" t="s">
        <v>139</v>
      </c>
      <c r="B34" t="s">
        <v>50</v>
      </c>
      <c r="C34" s="86">
        <v>128062</v>
      </c>
    </row>
    <row r="35" spans="1:3" x14ac:dyDescent="0.35">
      <c r="A35" s="2" t="s">
        <v>139</v>
      </c>
      <c r="B35" t="s">
        <v>51</v>
      </c>
      <c r="C35" s="86">
        <v>36757</v>
      </c>
    </row>
    <row r="36" spans="1:3" x14ac:dyDescent="0.35">
      <c r="A36" s="150" t="s">
        <v>139</v>
      </c>
      <c r="B36" s="123" t="s">
        <v>125</v>
      </c>
      <c r="C36" s="151">
        <v>164819</v>
      </c>
    </row>
    <row r="37" spans="1:3" x14ac:dyDescent="0.35">
      <c r="A37" s="2" t="s">
        <v>140</v>
      </c>
      <c r="B37" t="s">
        <v>50</v>
      </c>
      <c r="C37" s="86">
        <v>126810</v>
      </c>
    </row>
    <row r="38" spans="1:3" x14ac:dyDescent="0.35">
      <c r="A38" s="2" t="s">
        <v>140</v>
      </c>
      <c r="B38" t="s">
        <v>51</v>
      </c>
      <c r="C38" s="86">
        <v>37136</v>
      </c>
    </row>
    <row r="39" spans="1:3" x14ac:dyDescent="0.35">
      <c r="A39" s="125" t="s">
        <v>140</v>
      </c>
      <c r="B39" s="120" t="s">
        <v>125</v>
      </c>
      <c r="C39" s="152">
        <v>163946</v>
      </c>
    </row>
    <row r="41" spans="1:3" x14ac:dyDescent="0.35">
      <c r="A41" t="s">
        <v>83</v>
      </c>
    </row>
    <row r="43" spans="1:3" x14ac:dyDescent="0.35">
      <c r="A43" t="s">
        <v>369</v>
      </c>
    </row>
    <row r="45" spans="1:3" x14ac:dyDescent="0.35">
      <c r="A45" s="16" t="str">
        <f>HYPERLINK("#'Spis treści'!A1", "Powrót do spisu treści")</f>
        <v>Powrót do spisu treści</v>
      </c>
    </row>
  </sheetData>
  <autoFilter ref="A3:C39" xr:uid="{00000000-0001-0000-4300-000000000000}"/>
  <pageMargins left="0.7" right="0.7" top="0.75" bottom="0.75" header="0.3" footer="0.3"/>
  <pageSetup paperSize="9" orientation="portrait" horizontalDpi="300" verticalDpi="300" r:id="rId1"/>
  <drawing r:id="rId2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dimension ref="A1:B25"/>
  <sheetViews>
    <sheetView workbookViewId="0"/>
  </sheetViews>
  <sheetFormatPr defaultColWidth="10.90625" defaultRowHeight="14.5" x14ac:dyDescent="0.35"/>
  <cols>
    <col min="1" max="1" width="21.7265625" customWidth="1"/>
    <col min="2" max="2" width="29.7265625" customWidth="1"/>
  </cols>
  <sheetData>
    <row r="1" spans="1:2" x14ac:dyDescent="0.35">
      <c r="A1" t="s">
        <v>370</v>
      </c>
    </row>
    <row r="3" spans="1:2" x14ac:dyDescent="0.35">
      <c r="A3" s="9" t="s">
        <v>89</v>
      </c>
      <c r="B3" s="10" t="s">
        <v>371</v>
      </c>
    </row>
    <row r="4" spans="1:2" x14ac:dyDescent="0.35">
      <c r="A4" s="2" t="s">
        <v>251</v>
      </c>
      <c r="B4" s="132">
        <v>1.2999999999999999E-2</v>
      </c>
    </row>
    <row r="5" spans="1:2" x14ac:dyDescent="0.35">
      <c r="A5" s="2" t="s">
        <v>252</v>
      </c>
      <c r="B5" s="132">
        <v>1.2E-2</v>
      </c>
    </row>
    <row r="6" spans="1:2" x14ac:dyDescent="0.35">
      <c r="A6" s="2" t="s">
        <v>253</v>
      </c>
      <c r="B6" s="132">
        <v>1.2999999999999999E-2</v>
      </c>
    </row>
    <row r="7" spans="1:2" x14ac:dyDescent="0.35">
      <c r="A7" s="2" t="s">
        <v>254</v>
      </c>
      <c r="B7" s="132">
        <v>1.6E-2</v>
      </c>
    </row>
    <row r="8" spans="1:2" x14ac:dyDescent="0.35">
      <c r="A8" s="2" t="s">
        <v>255</v>
      </c>
      <c r="B8" s="132">
        <v>1.7000000000000001E-2</v>
      </c>
    </row>
    <row r="9" spans="1:2" x14ac:dyDescent="0.35">
      <c r="A9" s="2" t="s">
        <v>256</v>
      </c>
      <c r="B9" s="132">
        <v>1.6E-2</v>
      </c>
    </row>
    <row r="10" spans="1:2" x14ac:dyDescent="0.35">
      <c r="A10" s="2" t="s">
        <v>257</v>
      </c>
      <c r="B10" s="132">
        <v>1.4E-2</v>
      </c>
    </row>
    <row r="11" spans="1:2" x14ac:dyDescent="0.35">
      <c r="A11" s="2" t="s">
        <v>258</v>
      </c>
      <c r="B11" s="132">
        <v>1.2999999999999999E-2</v>
      </c>
    </row>
    <row r="12" spans="1:2" x14ac:dyDescent="0.35">
      <c r="A12" s="2" t="s">
        <v>259</v>
      </c>
      <c r="B12" s="132">
        <v>1.9E-2</v>
      </c>
    </row>
    <row r="13" spans="1:2" x14ac:dyDescent="0.35">
      <c r="A13" s="2" t="s">
        <v>260</v>
      </c>
      <c r="B13" s="132">
        <v>0.01</v>
      </c>
    </row>
    <row r="14" spans="1:2" x14ac:dyDescent="0.35">
      <c r="A14" s="2" t="s">
        <v>261</v>
      </c>
      <c r="B14" s="132">
        <v>0.01</v>
      </c>
    </row>
    <row r="15" spans="1:2" x14ac:dyDescent="0.35">
      <c r="A15" s="2" t="s">
        <v>262</v>
      </c>
      <c r="B15" s="132">
        <v>1.0999999999999999E-2</v>
      </c>
    </row>
    <row r="16" spans="1:2" x14ac:dyDescent="0.35">
      <c r="A16" s="2" t="s">
        <v>263</v>
      </c>
      <c r="B16" s="132">
        <v>1.7999999999999999E-2</v>
      </c>
    </row>
    <row r="17" spans="1:2" x14ac:dyDescent="0.35">
      <c r="A17" s="2" t="s">
        <v>264</v>
      </c>
      <c r="B17" s="132">
        <v>1.7000000000000001E-2</v>
      </c>
    </row>
    <row r="18" spans="1:2" x14ac:dyDescent="0.35">
      <c r="A18" s="2" t="s">
        <v>265</v>
      </c>
      <c r="B18" s="132">
        <v>1.4E-2</v>
      </c>
    </row>
    <row r="19" spans="1:2" x14ac:dyDescent="0.35">
      <c r="A19" s="12" t="s">
        <v>266</v>
      </c>
      <c r="B19" s="134">
        <v>1.2E-2</v>
      </c>
    </row>
    <row r="21" spans="1:2" x14ac:dyDescent="0.35">
      <c r="A21" t="s">
        <v>83</v>
      </c>
    </row>
    <row r="23" spans="1:2" x14ac:dyDescent="0.35">
      <c r="A23" t="s">
        <v>369</v>
      </c>
    </row>
    <row r="25" spans="1:2" x14ac:dyDescent="0.35">
      <c r="A25" s="16" t="str">
        <f>HYPERLINK("#'Spis treści'!A1", "Powrót do spisu treści")</f>
        <v>Powrót do spisu treści</v>
      </c>
    </row>
  </sheetData>
  <pageMargins left="0.7" right="0.7" top="0.75" bottom="0.75" header="0.3" footer="0.3"/>
  <pageSetup paperSize="9" orientation="portrait" horizontalDpi="300" verticalDpi="300"/>
  <drawing r:id="rId1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dimension ref="A1:C33"/>
  <sheetViews>
    <sheetView workbookViewId="0"/>
  </sheetViews>
  <sheetFormatPr defaultColWidth="10.90625" defaultRowHeight="14.5" x14ac:dyDescent="0.35"/>
  <cols>
    <col min="1" max="1" width="6.7265625" customWidth="1"/>
    <col min="2" max="2" width="19.7265625" customWidth="1"/>
    <col min="3" max="3" width="20.7265625" customWidth="1"/>
  </cols>
  <sheetData>
    <row r="1" spans="1:3" x14ac:dyDescent="0.35">
      <c r="A1" t="s">
        <v>373</v>
      </c>
    </row>
    <row r="3" spans="1:3" x14ac:dyDescent="0.35">
      <c r="A3" s="9" t="s">
        <v>4</v>
      </c>
      <c r="B3" s="8" t="s">
        <v>374</v>
      </c>
      <c r="C3" s="10" t="s">
        <v>375</v>
      </c>
    </row>
    <row r="4" spans="1:3" x14ac:dyDescent="0.35">
      <c r="A4" s="2" t="s">
        <v>129</v>
      </c>
      <c r="B4" t="s">
        <v>376</v>
      </c>
      <c r="C4" s="102">
        <v>50.8</v>
      </c>
    </row>
    <row r="5" spans="1:3" x14ac:dyDescent="0.35">
      <c r="A5" s="2" t="s">
        <v>129</v>
      </c>
      <c r="B5" t="s">
        <v>276</v>
      </c>
      <c r="C5" s="102">
        <v>53.1</v>
      </c>
    </row>
    <row r="6" spans="1:3" x14ac:dyDescent="0.35">
      <c r="A6" s="2" t="s">
        <v>130</v>
      </c>
      <c r="B6" t="s">
        <v>376</v>
      </c>
      <c r="C6" s="102">
        <v>68</v>
      </c>
    </row>
    <row r="7" spans="1:3" x14ac:dyDescent="0.35">
      <c r="A7" s="2" t="s">
        <v>130</v>
      </c>
      <c r="B7" t="s">
        <v>276</v>
      </c>
      <c r="C7" s="102">
        <v>70.400000000000006</v>
      </c>
    </row>
    <row r="8" spans="1:3" x14ac:dyDescent="0.35">
      <c r="A8" s="2" t="s">
        <v>131</v>
      </c>
      <c r="B8" t="s">
        <v>376</v>
      </c>
      <c r="C8" s="102">
        <v>73.2</v>
      </c>
    </row>
    <row r="9" spans="1:3" x14ac:dyDescent="0.35">
      <c r="A9" s="2" t="s">
        <v>131</v>
      </c>
      <c r="B9" t="s">
        <v>276</v>
      </c>
      <c r="C9" s="102">
        <v>75.2</v>
      </c>
    </row>
    <row r="10" spans="1:3" x14ac:dyDescent="0.35">
      <c r="A10" s="2" t="s">
        <v>132</v>
      </c>
      <c r="B10" t="s">
        <v>376</v>
      </c>
      <c r="C10" s="102">
        <v>78.599999999999994</v>
      </c>
    </row>
    <row r="11" spans="1:3" x14ac:dyDescent="0.35">
      <c r="A11" s="2" t="s">
        <v>132</v>
      </c>
      <c r="B11" t="s">
        <v>276</v>
      </c>
      <c r="C11" s="102">
        <v>79.099999999999994</v>
      </c>
    </row>
    <row r="12" spans="1:3" x14ac:dyDescent="0.35">
      <c r="A12" s="2" t="s">
        <v>133</v>
      </c>
      <c r="B12" t="s">
        <v>376</v>
      </c>
      <c r="C12" s="102">
        <v>86.9</v>
      </c>
    </row>
    <row r="13" spans="1:3" x14ac:dyDescent="0.35">
      <c r="A13" s="2" t="s">
        <v>133</v>
      </c>
      <c r="B13" t="s">
        <v>276</v>
      </c>
      <c r="C13" s="102">
        <v>82.1</v>
      </c>
    </row>
    <row r="14" spans="1:3" x14ac:dyDescent="0.35">
      <c r="A14" s="2" t="s">
        <v>134</v>
      </c>
      <c r="B14" t="s">
        <v>376</v>
      </c>
      <c r="C14" s="102">
        <v>94.7</v>
      </c>
    </row>
    <row r="15" spans="1:3" x14ac:dyDescent="0.35">
      <c r="A15" s="2" t="s">
        <v>134</v>
      </c>
      <c r="B15" t="s">
        <v>276</v>
      </c>
      <c r="C15" s="102">
        <v>87.1</v>
      </c>
    </row>
    <row r="16" spans="1:3" x14ac:dyDescent="0.35">
      <c r="A16" s="2" t="s">
        <v>135</v>
      </c>
      <c r="B16" t="s">
        <v>376</v>
      </c>
      <c r="C16" s="102">
        <v>99.6</v>
      </c>
    </row>
    <row r="17" spans="1:3" x14ac:dyDescent="0.35">
      <c r="A17" s="2" t="s">
        <v>135</v>
      </c>
      <c r="B17" t="s">
        <v>276</v>
      </c>
      <c r="C17" s="102">
        <v>88.6</v>
      </c>
    </row>
    <row r="18" spans="1:3" x14ac:dyDescent="0.35">
      <c r="A18" s="2" t="s">
        <v>136</v>
      </c>
      <c r="B18" t="s">
        <v>376</v>
      </c>
      <c r="C18" s="102">
        <v>100.4</v>
      </c>
    </row>
    <row r="19" spans="1:3" x14ac:dyDescent="0.35">
      <c r="A19" s="2" t="s">
        <v>136</v>
      </c>
      <c r="B19" t="s">
        <v>276</v>
      </c>
      <c r="C19" s="102">
        <v>91.3</v>
      </c>
    </row>
    <row r="20" spans="1:3" x14ac:dyDescent="0.35">
      <c r="A20" s="2" t="s">
        <v>137</v>
      </c>
      <c r="B20" t="s">
        <v>376</v>
      </c>
      <c r="C20" s="102">
        <v>121.9</v>
      </c>
    </row>
    <row r="21" spans="1:3" x14ac:dyDescent="0.35">
      <c r="A21" s="2" t="s">
        <v>137</v>
      </c>
      <c r="B21" t="s">
        <v>276</v>
      </c>
      <c r="C21" s="102">
        <v>104.9</v>
      </c>
    </row>
    <row r="22" spans="1:3" x14ac:dyDescent="0.35">
      <c r="A22" s="2" t="s">
        <v>138</v>
      </c>
      <c r="B22" t="s">
        <v>376</v>
      </c>
      <c r="C22" s="102">
        <v>127.2</v>
      </c>
    </row>
    <row r="23" spans="1:3" x14ac:dyDescent="0.35">
      <c r="A23" s="2" t="s">
        <v>138</v>
      </c>
      <c r="B23" t="s">
        <v>276</v>
      </c>
      <c r="C23" s="102">
        <v>115.6</v>
      </c>
    </row>
    <row r="24" spans="1:3" x14ac:dyDescent="0.35">
      <c r="A24" s="2" t="s">
        <v>139</v>
      </c>
      <c r="B24" t="s">
        <v>376</v>
      </c>
      <c r="C24" s="102">
        <v>131.19999999999999</v>
      </c>
    </row>
    <row r="25" spans="1:3" x14ac:dyDescent="0.35">
      <c r="A25" s="2" t="s">
        <v>139</v>
      </c>
      <c r="B25" t="s">
        <v>276</v>
      </c>
      <c r="C25" s="102">
        <v>150.9</v>
      </c>
    </row>
    <row r="26" spans="1:3" x14ac:dyDescent="0.35">
      <c r="A26" s="2" t="s">
        <v>140</v>
      </c>
      <c r="B26" t="s">
        <v>376</v>
      </c>
      <c r="C26" s="102">
        <v>138.4</v>
      </c>
    </row>
    <row r="27" spans="1:3" x14ac:dyDescent="0.35">
      <c r="A27" s="12" t="s">
        <v>140</v>
      </c>
      <c r="B27" s="14" t="s">
        <v>276</v>
      </c>
      <c r="C27" s="104">
        <v>159.19999999999999</v>
      </c>
    </row>
    <row r="29" spans="1:3" x14ac:dyDescent="0.35">
      <c r="A29" t="s">
        <v>83</v>
      </c>
    </row>
    <row r="31" spans="1:3" x14ac:dyDescent="0.35">
      <c r="A31" t="s">
        <v>369</v>
      </c>
    </row>
    <row r="33" spans="1:1" x14ac:dyDescent="0.35">
      <c r="A33" s="16" t="str">
        <f>HYPERLINK("#'Spis treści'!A1", "Powrót do spisu treści")</f>
        <v>Powrót do spisu treści</v>
      </c>
    </row>
  </sheetData>
  <pageMargins left="0.7" right="0.7" top="0.75" bottom="0.75" header="0.3" footer="0.3"/>
  <pageSetup paperSize="9" orientation="portrait" horizontalDpi="300" verticalDpi="300"/>
  <drawing r:id="rId1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dimension ref="A1:G19"/>
  <sheetViews>
    <sheetView workbookViewId="0"/>
  </sheetViews>
  <sheetFormatPr defaultColWidth="10.90625" defaultRowHeight="14.5" x14ac:dyDescent="0.35"/>
  <cols>
    <col min="1" max="1" width="67.7265625" customWidth="1"/>
    <col min="2" max="2" width="28.08984375" bestFit="1" customWidth="1"/>
    <col min="3" max="3" width="30" bestFit="1" customWidth="1"/>
    <col min="4" max="4" width="36.36328125" bestFit="1" customWidth="1"/>
    <col min="5" max="5" width="28.08984375" bestFit="1" customWidth="1"/>
    <col min="6" max="6" width="30" bestFit="1" customWidth="1"/>
    <col min="7" max="7" width="36.36328125" bestFit="1" customWidth="1"/>
  </cols>
  <sheetData>
    <row r="1" spans="1:7" x14ac:dyDescent="0.35">
      <c r="A1" t="s">
        <v>378</v>
      </c>
    </row>
    <row r="3" spans="1:7" x14ac:dyDescent="0.35">
      <c r="A3" s="9" t="s">
        <v>379</v>
      </c>
      <c r="B3" s="8" t="s">
        <v>380</v>
      </c>
      <c r="C3" s="8" t="s">
        <v>381</v>
      </c>
      <c r="D3" s="8" t="s">
        <v>382</v>
      </c>
      <c r="E3" s="8" t="s">
        <v>383</v>
      </c>
      <c r="F3" s="8" t="s">
        <v>384</v>
      </c>
      <c r="G3" s="10" t="s">
        <v>385</v>
      </c>
    </row>
    <row r="4" spans="1:7" x14ac:dyDescent="0.35">
      <c r="A4" s="2" t="s">
        <v>386</v>
      </c>
      <c r="B4" s="100">
        <v>135.1</v>
      </c>
      <c r="C4" s="100">
        <v>48950.8</v>
      </c>
      <c r="D4" s="100">
        <v>49281.599999999999</v>
      </c>
      <c r="E4" s="100">
        <v>115.9</v>
      </c>
      <c r="F4" s="100">
        <v>77267.5</v>
      </c>
      <c r="G4" s="102">
        <v>68505.899999999994</v>
      </c>
    </row>
    <row r="5" spans="1:7" x14ac:dyDescent="0.35">
      <c r="A5" s="2" t="s">
        <v>387</v>
      </c>
      <c r="B5" s="100">
        <v>8</v>
      </c>
      <c r="C5" s="100">
        <v>2289</v>
      </c>
      <c r="D5" s="100">
        <v>1144.0999999999999</v>
      </c>
      <c r="E5" s="100">
        <v>10.6</v>
      </c>
      <c r="F5" s="100">
        <v>2961.3</v>
      </c>
      <c r="G5" s="102">
        <v>1694</v>
      </c>
    </row>
    <row r="6" spans="1:7" x14ac:dyDescent="0.35">
      <c r="A6" s="2" t="s">
        <v>388</v>
      </c>
      <c r="B6" s="100">
        <v>1.5</v>
      </c>
      <c r="C6" s="100">
        <v>155</v>
      </c>
      <c r="D6" s="100">
        <v>84</v>
      </c>
      <c r="E6" s="100">
        <v>2.2000000000000002</v>
      </c>
      <c r="F6" s="100">
        <v>374.8</v>
      </c>
      <c r="G6" s="102">
        <v>246.8</v>
      </c>
    </row>
    <row r="7" spans="1:7" x14ac:dyDescent="0.35">
      <c r="A7" s="2" t="s">
        <v>389</v>
      </c>
      <c r="B7" s="100">
        <v>1.5</v>
      </c>
      <c r="C7" s="100">
        <v>339.4</v>
      </c>
      <c r="D7" s="100">
        <v>12.2</v>
      </c>
      <c r="E7" s="100">
        <v>2.1</v>
      </c>
      <c r="F7" s="100">
        <v>865.4</v>
      </c>
      <c r="G7" s="102">
        <v>26.3</v>
      </c>
    </row>
    <row r="8" spans="1:7" x14ac:dyDescent="0.35">
      <c r="A8" s="2" t="s">
        <v>390</v>
      </c>
      <c r="B8" s="100">
        <v>1.5</v>
      </c>
      <c r="C8" s="100">
        <v>239.1</v>
      </c>
      <c r="D8" s="100">
        <v>148.6</v>
      </c>
      <c r="E8" s="100">
        <v>0.2</v>
      </c>
      <c r="F8" s="100">
        <v>11.7</v>
      </c>
      <c r="G8" s="102">
        <v>10.5</v>
      </c>
    </row>
    <row r="9" spans="1:7" x14ac:dyDescent="0.35">
      <c r="A9" s="2" t="s">
        <v>391</v>
      </c>
      <c r="B9" s="100">
        <v>1</v>
      </c>
      <c r="C9" s="100">
        <v>970.2</v>
      </c>
      <c r="D9" s="100">
        <v>75.900000000000006</v>
      </c>
      <c r="E9" s="100">
        <v>8</v>
      </c>
      <c r="F9" s="100">
        <v>20986.400000000001</v>
      </c>
      <c r="G9" s="102">
        <v>277.10000000000002</v>
      </c>
    </row>
    <row r="10" spans="1:7" x14ac:dyDescent="0.35">
      <c r="A10" s="2" t="s">
        <v>392</v>
      </c>
      <c r="B10" s="100">
        <v>0.1</v>
      </c>
      <c r="C10" s="100">
        <v>107.5</v>
      </c>
      <c r="D10" s="100">
        <v>0</v>
      </c>
      <c r="E10" s="100">
        <v>0</v>
      </c>
      <c r="F10" s="100">
        <v>189.8</v>
      </c>
      <c r="G10" s="102">
        <v>7.9</v>
      </c>
    </row>
    <row r="11" spans="1:7" x14ac:dyDescent="0.35">
      <c r="A11" s="2" t="s">
        <v>393</v>
      </c>
      <c r="B11" s="100">
        <v>0.1</v>
      </c>
      <c r="C11" s="100">
        <v>28.1</v>
      </c>
      <c r="D11" s="100">
        <v>11.2</v>
      </c>
      <c r="E11" s="100">
        <v>102.6</v>
      </c>
      <c r="F11" s="100">
        <v>56585.599999999999</v>
      </c>
      <c r="G11" s="102">
        <v>67601.7</v>
      </c>
    </row>
    <row r="12" spans="1:7" s="123" customFormat="1" x14ac:dyDescent="0.35">
      <c r="A12" s="125" t="s">
        <v>162</v>
      </c>
      <c r="B12" s="126">
        <v>138.19999999999999</v>
      </c>
      <c r="C12" s="126">
        <v>53079</v>
      </c>
      <c r="D12" s="126">
        <v>50757.599999999999</v>
      </c>
      <c r="E12" s="126">
        <v>163.9</v>
      </c>
      <c r="F12" s="126">
        <v>159242.5</v>
      </c>
      <c r="G12" s="127">
        <v>138370.20000000001</v>
      </c>
    </row>
    <row r="14" spans="1:7" x14ac:dyDescent="0.35">
      <c r="A14" t="s">
        <v>83</v>
      </c>
    </row>
    <row r="16" spans="1:7" x14ac:dyDescent="0.35">
      <c r="A16" t="s">
        <v>395</v>
      </c>
    </row>
    <row r="17" spans="1:1" x14ac:dyDescent="0.35">
      <c r="A17" t="s">
        <v>396</v>
      </c>
    </row>
    <row r="19" spans="1:1" x14ac:dyDescent="0.35">
      <c r="A19" s="16" t="str">
        <f>HYPERLINK("#'Spis treści'!A1", "Powrót do spisu treści")</f>
        <v>Powrót do spisu treści</v>
      </c>
    </row>
  </sheetData>
  <pageMargins left="0.7" right="0.7" top="0.75" bottom="0.75" header="0.3" footer="0.3"/>
  <pageSetup paperSize="9" orientation="portrait" horizontalDpi="300" verticalDpi="300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dimension ref="A1:D33"/>
  <sheetViews>
    <sheetView workbookViewId="0">
      <selection activeCell="A33" sqref="A33"/>
    </sheetView>
  </sheetViews>
  <sheetFormatPr defaultColWidth="10.90625" defaultRowHeight="14.5" x14ac:dyDescent="0.35"/>
  <cols>
    <col min="1" max="1" width="6.7265625" customWidth="1"/>
    <col min="2" max="2" width="79.7265625" customWidth="1"/>
    <col min="3" max="3" width="49.7265625" customWidth="1"/>
    <col min="4" max="4" width="9.7265625" customWidth="1"/>
  </cols>
  <sheetData>
    <row r="1" spans="1:4" x14ac:dyDescent="0.35">
      <c r="A1" t="s">
        <v>397</v>
      </c>
    </row>
    <row r="3" spans="1:4" x14ac:dyDescent="0.35">
      <c r="A3" s="9" t="s">
        <v>4</v>
      </c>
      <c r="B3" s="8" t="s">
        <v>379</v>
      </c>
      <c r="C3" s="8" t="s">
        <v>374</v>
      </c>
      <c r="D3" s="138" t="s">
        <v>398</v>
      </c>
    </row>
    <row r="4" spans="1:4" x14ac:dyDescent="0.35">
      <c r="A4" s="2" t="s">
        <v>129</v>
      </c>
      <c r="B4" t="s">
        <v>388</v>
      </c>
      <c r="C4" t="s">
        <v>399</v>
      </c>
      <c r="D4" s="116">
        <v>104.7</v>
      </c>
    </row>
    <row r="5" spans="1:4" x14ac:dyDescent="0.35">
      <c r="A5" s="2" t="s">
        <v>129</v>
      </c>
      <c r="B5" t="s">
        <v>387</v>
      </c>
      <c r="C5" t="s">
        <v>399</v>
      </c>
      <c r="D5" s="116">
        <v>287.7</v>
      </c>
    </row>
    <row r="6" spans="1:4" x14ac:dyDescent="0.35">
      <c r="A6" s="2" t="s">
        <v>129</v>
      </c>
      <c r="B6" t="s">
        <v>386</v>
      </c>
      <c r="C6" t="s">
        <v>399</v>
      </c>
      <c r="D6" s="116">
        <v>362.2</v>
      </c>
    </row>
    <row r="7" spans="1:4" x14ac:dyDescent="0.35">
      <c r="A7" s="2" t="s">
        <v>129</v>
      </c>
      <c r="B7" t="s">
        <v>389</v>
      </c>
      <c r="C7" t="s">
        <v>399</v>
      </c>
      <c r="D7" s="116">
        <v>226.1</v>
      </c>
    </row>
    <row r="8" spans="1:4" x14ac:dyDescent="0.35">
      <c r="A8" s="2" t="s">
        <v>129</v>
      </c>
      <c r="B8" t="s">
        <v>390</v>
      </c>
      <c r="C8" t="s">
        <v>399</v>
      </c>
      <c r="D8" s="116">
        <v>160.6</v>
      </c>
    </row>
    <row r="9" spans="1:4" x14ac:dyDescent="0.35">
      <c r="A9" s="2" t="s">
        <v>129</v>
      </c>
      <c r="B9" t="s">
        <v>391</v>
      </c>
      <c r="C9" t="s">
        <v>399</v>
      </c>
      <c r="D9" s="116">
        <v>974.1</v>
      </c>
    </row>
    <row r="10" spans="1:4" x14ac:dyDescent="0.35">
      <c r="A10" s="2" t="s">
        <v>140</v>
      </c>
      <c r="B10" t="s">
        <v>388</v>
      </c>
      <c r="C10" t="s">
        <v>399</v>
      </c>
      <c r="D10" s="116">
        <v>167.8</v>
      </c>
    </row>
    <row r="11" spans="1:4" x14ac:dyDescent="0.35">
      <c r="A11" s="2" t="s">
        <v>140</v>
      </c>
      <c r="B11" t="s">
        <v>387</v>
      </c>
      <c r="C11" t="s">
        <v>399</v>
      </c>
      <c r="D11" s="116">
        <v>279.3</v>
      </c>
    </row>
    <row r="12" spans="1:4" x14ac:dyDescent="0.35">
      <c r="A12" s="2" t="s">
        <v>140</v>
      </c>
      <c r="B12" t="s">
        <v>386</v>
      </c>
      <c r="C12" t="s">
        <v>399</v>
      </c>
      <c r="D12" s="116">
        <v>666.9</v>
      </c>
    </row>
    <row r="13" spans="1:4" x14ac:dyDescent="0.35">
      <c r="A13" s="2" t="s">
        <v>140</v>
      </c>
      <c r="B13" t="s">
        <v>389</v>
      </c>
      <c r="C13" t="s">
        <v>399</v>
      </c>
      <c r="D13" s="116">
        <v>402.7</v>
      </c>
    </row>
    <row r="14" spans="1:4" x14ac:dyDescent="0.35">
      <c r="A14" s="2" t="s">
        <v>140</v>
      </c>
      <c r="B14" t="s">
        <v>390</v>
      </c>
      <c r="C14" t="s">
        <v>399</v>
      </c>
      <c r="D14" s="116">
        <v>61.4</v>
      </c>
    </row>
    <row r="15" spans="1:4" x14ac:dyDescent="0.35">
      <c r="A15" s="2" t="s">
        <v>140</v>
      </c>
      <c r="B15" t="s">
        <v>391</v>
      </c>
      <c r="C15" t="s">
        <v>399</v>
      </c>
      <c r="D15" s="116">
        <v>2633.8</v>
      </c>
    </row>
    <row r="16" spans="1:4" x14ac:dyDescent="0.35">
      <c r="A16" s="2" t="s">
        <v>129</v>
      </c>
      <c r="B16" t="s">
        <v>388</v>
      </c>
      <c r="C16" t="s">
        <v>400</v>
      </c>
      <c r="D16" s="116">
        <v>56.8</v>
      </c>
    </row>
    <row r="17" spans="1:4" x14ac:dyDescent="0.35">
      <c r="A17" s="2" t="s">
        <v>129</v>
      </c>
      <c r="B17" t="s">
        <v>387</v>
      </c>
      <c r="C17" t="s">
        <v>400</v>
      </c>
      <c r="D17" s="116">
        <v>143.80000000000001</v>
      </c>
    </row>
    <row r="18" spans="1:4" x14ac:dyDescent="0.35">
      <c r="A18" s="2" t="s">
        <v>129</v>
      </c>
      <c r="B18" t="s">
        <v>386</v>
      </c>
      <c r="C18" t="s">
        <v>400</v>
      </c>
      <c r="D18" s="116">
        <v>364.7</v>
      </c>
    </row>
    <row r="19" spans="1:4" x14ac:dyDescent="0.35">
      <c r="A19" s="2" t="s">
        <v>129</v>
      </c>
      <c r="B19" t="s">
        <v>389</v>
      </c>
      <c r="C19" t="s">
        <v>400</v>
      </c>
      <c r="D19" s="116">
        <v>8.1</v>
      </c>
    </row>
    <row r="20" spans="1:4" x14ac:dyDescent="0.35">
      <c r="A20" s="2" t="s">
        <v>129</v>
      </c>
      <c r="B20" t="s">
        <v>390</v>
      </c>
      <c r="C20" t="s">
        <v>400</v>
      </c>
      <c r="D20" s="116">
        <v>99.8</v>
      </c>
    </row>
    <row r="21" spans="1:4" x14ac:dyDescent="0.35">
      <c r="A21" s="2" t="s">
        <v>129</v>
      </c>
      <c r="B21" t="s">
        <v>391</v>
      </c>
      <c r="C21" t="s">
        <v>400</v>
      </c>
      <c r="D21" s="116">
        <v>76.2</v>
      </c>
    </row>
    <row r="22" spans="1:4" x14ac:dyDescent="0.35">
      <c r="A22" s="2" t="s">
        <v>140</v>
      </c>
      <c r="B22" t="s">
        <v>388</v>
      </c>
      <c r="C22" t="s">
        <v>400</v>
      </c>
      <c r="D22" s="116">
        <v>110.5</v>
      </c>
    </row>
    <row r="23" spans="1:4" x14ac:dyDescent="0.35">
      <c r="A23" s="2" t="s">
        <v>140</v>
      </c>
      <c r="B23" t="s">
        <v>387</v>
      </c>
      <c r="C23" t="s">
        <v>400</v>
      </c>
      <c r="D23" s="116">
        <v>159.80000000000001</v>
      </c>
    </row>
    <row r="24" spans="1:4" x14ac:dyDescent="0.35">
      <c r="A24" s="2" t="s">
        <v>140</v>
      </c>
      <c r="B24" t="s">
        <v>386</v>
      </c>
      <c r="C24" t="s">
        <v>400</v>
      </c>
      <c r="D24" s="116">
        <v>591.29999999999995</v>
      </c>
    </row>
    <row r="25" spans="1:4" x14ac:dyDescent="0.35">
      <c r="A25" s="2" t="s">
        <v>140</v>
      </c>
      <c r="B25" t="s">
        <v>389</v>
      </c>
      <c r="C25" t="s">
        <v>400</v>
      </c>
      <c r="D25" s="116">
        <v>12.2</v>
      </c>
    </row>
    <row r="26" spans="1:4" x14ac:dyDescent="0.35">
      <c r="A26" s="2" t="s">
        <v>140</v>
      </c>
      <c r="B26" t="s">
        <v>390</v>
      </c>
      <c r="C26" t="s">
        <v>400</v>
      </c>
      <c r="D26" s="116">
        <v>55.1</v>
      </c>
    </row>
    <row r="27" spans="1:4" x14ac:dyDescent="0.35">
      <c r="A27" s="12" t="s">
        <v>140</v>
      </c>
      <c r="B27" s="14" t="s">
        <v>391</v>
      </c>
      <c r="C27" s="14" t="s">
        <v>400</v>
      </c>
      <c r="D27" s="5">
        <v>34.799999999999997</v>
      </c>
    </row>
    <row r="29" spans="1:4" x14ac:dyDescent="0.35">
      <c r="A29" t="s">
        <v>83</v>
      </c>
    </row>
    <row r="31" spans="1:4" x14ac:dyDescent="0.35">
      <c r="A31" t="s">
        <v>395</v>
      </c>
    </row>
    <row r="33" spans="1:1" x14ac:dyDescent="0.35">
      <c r="A33" s="16" t="str">
        <f>HYPERLINK("#'Spis treści'!A1", "Powrót do spisu treści")</f>
        <v>Powrót do spisu treści</v>
      </c>
    </row>
  </sheetData>
  <pageMargins left="0.7" right="0.7" top="0.75" bottom="0.75" header="0.3" footer="0.3"/>
  <pageSetup paperSize="9" orientation="portrait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72</vt:i4>
      </vt:variant>
    </vt:vector>
  </HeadingPairs>
  <TitlesOfParts>
    <vt:vector size="72" baseType="lpstr">
      <vt:lpstr>Spis treści</vt:lpstr>
      <vt:lpstr>Wykres 1.1</vt:lpstr>
      <vt:lpstr>Wykres 1.2</vt:lpstr>
      <vt:lpstr>Wykres 1.3</vt:lpstr>
      <vt:lpstr>Wykres 1.4</vt:lpstr>
      <vt:lpstr>Wykres 1.5a</vt:lpstr>
      <vt:lpstr>Wykres 1.5b</vt:lpstr>
      <vt:lpstr>Wykres 1.6</vt:lpstr>
      <vt:lpstr>Tabela 2.1</vt:lpstr>
      <vt:lpstr>Wykres 2.1</vt:lpstr>
      <vt:lpstr>Wykres 2.2</vt:lpstr>
      <vt:lpstr>Wykres 2.3a</vt:lpstr>
      <vt:lpstr>Wykres 2.3b</vt:lpstr>
      <vt:lpstr>Tabela 2.2</vt:lpstr>
      <vt:lpstr>Wykres 2.4</vt:lpstr>
      <vt:lpstr>Tabela 2.3</vt:lpstr>
      <vt:lpstr>Tabela 2.4</vt:lpstr>
      <vt:lpstr>Tabela 2.5</vt:lpstr>
      <vt:lpstr>Wykres 2.5</vt:lpstr>
      <vt:lpstr>Tabela 2.6</vt:lpstr>
      <vt:lpstr>Wykres 2.6</vt:lpstr>
      <vt:lpstr>Tabela 2.7</vt:lpstr>
      <vt:lpstr>Tabela 2.8</vt:lpstr>
      <vt:lpstr>Tabela 2.9</vt:lpstr>
      <vt:lpstr>Tabela 2.10</vt:lpstr>
      <vt:lpstr>Tabela 2.11</vt:lpstr>
      <vt:lpstr>Wykres 2.7</vt:lpstr>
      <vt:lpstr>Tabela 2.12</vt:lpstr>
      <vt:lpstr>Wykres 2.8</vt:lpstr>
      <vt:lpstr>Tabela 2.13</vt:lpstr>
      <vt:lpstr>Tabela 2.14</vt:lpstr>
      <vt:lpstr>Wykres 2.9</vt:lpstr>
      <vt:lpstr>Wykres 2.10</vt:lpstr>
      <vt:lpstr>Wykres 2.11</vt:lpstr>
      <vt:lpstr>Wykres 2.12</vt:lpstr>
      <vt:lpstr>Wykres 2.13</vt:lpstr>
      <vt:lpstr>Wykres 2.14</vt:lpstr>
      <vt:lpstr>Wykres 2.15a</vt:lpstr>
      <vt:lpstr>Wykres 2.15b</vt:lpstr>
      <vt:lpstr>Wykres 2.16</vt:lpstr>
      <vt:lpstr>Wykres 2.17</vt:lpstr>
      <vt:lpstr>Wykres 2.18</vt:lpstr>
      <vt:lpstr>Tabela 2.15</vt:lpstr>
      <vt:lpstr>Tabela 2.16</vt:lpstr>
      <vt:lpstr>Wykres 2.19</vt:lpstr>
      <vt:lpstr>Wykres 2.20</vt:lpstr>
      <vt:lpstr>Wykres 2.21</vt:lpstr>
      <vt:lpstr>Wykres 2.22</vt:lpstr>
      <vt:lpstr>Wykres 2.23</vt:lpstr>
      <vt:lpstr>Wykres 2.24</vt:lpstr>
      <vt:lpstr>Tabela 2.17</vt:lpstr>
      <vt:lpstr>Wykres 2.25a</vt:lpstr>
      <vt:lpstr>Wykres 2.25b</vt:lpstr>
      <vt:lpstr>Wykres 2.26a</vt:lpstr>
      <vt:lpstr>Wykres 2.26b</vt:lpstr>
      <vt:lpstr>Wykres 2.27</vt:lpstr>
      <vt:lpstr>Tabela 2.18</vt:lpstr>
      <vt:lpstr>Wykres 2.28</vt:lpstr>
      <vt:lpstr>Wykres 2.29</vt:lpstr>
      <vt:lpstr>Wykres 2.30</vt:lpstr>
      <vt:lpstr>Tabela 2.19</vt:lpstr>
      <vt:lpstr>Wykres 2.31</vt:lpstr>
      <vt:lpstr>Wykres 2.32</vt:lpstr>
      <vt:lpstr>Tabela 2.20</vt:lpstr>
      <vt:lpstr>Wykres 2.33</vt:lpstr>
      <vt:lpstr>Wykres 2.34</vt:lpstr>
      <vt:lpstr>Tabela 2.21</vt:lpstr>
      <vt:lpstr>Wykres 2.35</vt:lpstr>
      <vt:lpstr>Wykres 2.36</vt:lpstr>
      <vt:lpstr>Wykres 2.37</vt:lpstr>
      <vt:lpstr>Tabela 2.22</vt:lpstr>
      <vt:lpstr>Wykres 2.38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2026-09-28T13:21:06Z</dcterms:created>
  <dcterms:modified xsi:type="dcterms:W3CDTF">2026-09-28T12:25:34Z</dcterms:modified>
</cp:coreProperties>
</file>