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analizy\RDTL\aktualizacja do 2025\sklejanie_xlsx\"/>
    </mc:Choice>
  </mc:AlternateContent>
  <xr:revisionPtr revIDLastSave="0" documentId="13_ncr:1_{AA37FD2B-282A-426F-AD06-FC1D09E1E555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Spis treści" sheetId="1" r:id="rId1"/>
    <sheet name="Tabela 2.1" sheetId="2" r:id="rId2"/>
    <sheet name="Wykres 2.1" sheetId="3" r:id="rId3"/>
    <sheet name="Wykres 2.2" sheetId="4" r:id="rId4"/>
    <sheet name="Tabela 2.2" sheetId="5" r:id="rId5"/>
    <sheet name="Tabela 2.3" sheetId="6" r:id="rId6"/>
    <sheet name="Tabela 2.4" sheetId="7" r:id="rId7"/>
    <sheet name="Tabela 2.4 2024" sheetId="8" r:id="rId8"/>
    <sheet name="Tabela 2.4 2025" sheetId="9" r:id="rId9"/>
    <sheet name="Wykres 2.3 2021" sheetId="10" r:id="rId10"/>
    <sheet name="Wykres 2.3 2022" sheetId="11" r:id="rId11"/>
    <sheet name="Wykres 2.3 2023" sheetId="12" r:id="rId12"/>
    <sheet name="Wykres 2.3 2024" sheetId="13" r:id="rId13"/>
    <sheet name="Wykres 2.3 2025" sheetId="14" r:id="rId14"/>
    <sheet name="Wykres 2.4 2021" sheetId="15" r:id="rId15"/>
    <sheet name="Wykres 2.4 2022" sheetId="16" r:id="rId16"/>
    <sheet name="Wykres 2.4 2023" sheetId="17" r:id="rId17"/>
    <sheet name="Wykres 2.4 2024" sheetId="18" r:id="rId18"/>
    <sheet name="Wykres 2.4 2025" sheetId="19" r:id="rId19"/>
    <sheet name="Tabela 2.5" sheetId="20" r:id="rId20"/>
    <sheet name="Tabela 2.6" sheetId="21" r:id="rId21"/>
    <sheet name="Tabela 2.7" sheetId="22" r:id="rId22"/>
    <sheet name="Tabela 2.8" sheetId="23" r:id="rId23"/>
    <sheet name="Wykres 2.5" sheetId="24" r:id="rId24"/>
    <sheet name="Wykres 2.6" sheetId="25" r:id="rId25"/>
    <sheet name="Wykres 2.7" sheetId="26" r:id="rId26"/>
    <sheet name="Wykres 2.8" sheetId="27" r:id="rId27"/>
    <sheet name="Tabela 2.9" sheetId="28" r:id="rId28"/>
    <sheet name="Wykres 2.9" sheetId="29" r:id="rId29"/>
    <sheet name="Tabela 2.10" sheetId="30" r:id="rId30"/>
    <sheet name="Tabela 2.11" sheetId="31" r:id="rId31"/>
    <sheet name="Tabela 2.12" sheetId="32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2" i="32" l="1"/>
  <c r="A12" i="31"/>
  <c r="A11" i="30"/>
  <c r="A27" i="29"/>
  <c r="A19" i="28"/>
  <c r="A67" i="27"/>
  <c r="A9" i="26"/>
  <c r="A17" i="25"/>
  <c r="A17" i="24"/>
  <c r="A17" i="23"/>
  <c r="A17" i="22"/>
  <c r="A17" i="21"/>
  <c r="A12" i="20"/>
  <c r="A24" i="19"/>
  <c r="A24" i="18"/>
  <c r="A24" i="17"/>
  <c r="A23" i="16"/>
  <c r="A23" i="15"/>
  <c r="A23" i="14"/>
  <c r="A23" i="13"/>
  <c r="A23" i="12"/>
  <c r="A23" i="11"/>
  <c r="A23" i="10"/>
  <c r="A24" i="9"/>
  <c r="A24" i="8"/>
  <c r="A24" i="7"/>
  <c r="A24" i="6"/>
  <c r="A24" i="5"/>
  <c r="A17" i="4"/>
  <c r="A17" i="3"/>
  <c r="A16" i="2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<sst xmlns="http://schemas.openxmlformats.org/spreadsheetml/2006/main" count="805" uniqueCount="247">
  <si>
    <t>Spis treści</t>
  </si>
  <si>
    <t>Arkusz</t>
  </si>
  <si>
    <t>Opis</t>
  </si>
  <si>
    <t>Tabela 2.1: Liczba pacjentów oraz wartość rozliczonych świadczeń z zakresu RDTL (2017–2025)</t>
  </si>
  <si>
    <t>Rok</t>
  </si>
  <si>
    <t>Wartość refundacji</t>
  </si>
  <si>
    <t>Liczba pacjentów</t>
  </si>
  <si>
    <t>Liczba pacjentów pediatrycznych</t>
  </si>
  <si>
    <t>Odsetek pacjentów pediatrycznych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</si>
  <si>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</si>
  <si>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</si>
  <si>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</si>
  <si>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</si>
  <si>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</si>
  <si>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</si>
  <si>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</si>
  <si>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</si>
  <si>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</si>
  <si>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Liczba pacjentów oraz wartość rozliczonych świadczeń z zakresu RDTL (2017–2025)</t>
  </si>
  <si>
    <t>Źródło: opracowanie własne na podstawie danych NFZ</t>
  </si>
  <si>
    <t>Wykres 2.1: Wartość refundacji świadczeń z zakresu RDTL według wieku pacjentów (2021–2025)</t>
  </si>
  <si>
    <t>Grupa wiekowa</t>
  </si>
  <si>
    <t>0-17</t>
  </si>
  <si>
    <t>18+</t>
  </si>
  <si>
    <t>Wartość refundacji świadczeń z zakresu RDTL według wieku pacjentów (2021–2025)</t>
  </si>
  <si>
    <t>Wykres 2.2: Rozkład wieku i płci pacjentów, którym zrefundowano świadczenia z zakresu RDTL (2021–2025)</t>
  </si>
  <si>
    <t>Płeć</t>
  </si>
  <si>
    <t>Mężczyźni</t>
  </si>
  <si>
    <t>0-18</t>
  </si>
  <si>
    <t>19-35</t>
  </si>
  <si>
    <t>36-54</t>
  </si>
  <si>
    <t>55-64</t>
  </si>
  <si>
    <t>65+</t>
  </si>
  <si>
    <t>Kobiety</t>
  </si>
  <si>
    <t>Rozkład wieku i płci pacjentów, którym zrefundowano świadczenia z zakresu RDTL (2021–2025)</t>
  </si>
  <si>
    <t>Tabela 2.2: Liczba pacjentów oraz wartość rozliczonych świadczeń z zakresu RDTL w podziale na OW NFZ (2021)</t>
  </si>
  <si>
    <t>Województwo świadczeniodawcy</t>
  </si>
  <si>
    <t>Dolnośląskie</t>
  </si>
  <si>
    <t>27</t>
  </si>
  <si>
    <t>Kujawsko-pomorskie</t>
  </si>
  <si>
    <t>7</t>
  </si>
  <si>
    <t>Lubelskie</t>
  </si>
  <si>
    <t>5</t>
  </si>
  <si>
    <t>Lubuskie</t>
  </si>
  <si>
    <t>0</t>
  </si>
  <si>
    <t>Łódzkie</t>
  </si>
  <si>
    <t>14</t>
  </si>
  <si>
    <t>Małopolskie</t>
  </si>
  <si>
    <t>46</t>
  </si>
  <si>
    <t>Mazowieckie</t>
  </si>
  <si>
    <t>108</t>
  </si>
  <si>
    <t>Opolskie</t>
  </si>
  <si>
    <t>Podkarpackie</t>
  </si>
  <si>
    <t>Podlaskie</t>
  </si>
  <si>
    <t>Pomorskie</t>
  </si>
  <si>
    <t>10</t>
  </si>
  <si>
    <t>Śląskie</t>
  </si>
  <si>
    <t>13</t>
  </si>
  <si>
    <t>Świętokrzyskie</t>
  </si>
  <si>
    <t>Warmińsko-mazurskie</t>
  </si>
  <si>
    <t>&lt;5</t>
  </si>
  <si>
    <t>Wielkopolskie</t>
  </si>
  <si>
    <t>11</t>
  </si>
  <si>
    <t>Zachodniopomorskie</t>
  </si>
  <si>
    <t>9</t>
  </si>
  <si>
    <t>Polska</t>
  </si>
  <si>
    <t>259</t>
  </si>
  <si>
    <t>Liczba pacjentów oraz wartość rozliczonych świadczeń z zakresu RDTL w podziale na OW NFZ (2021)</t>
  </si>
  <si>
    <t>Tabela 2.3: Liczba pacjentów oraz wartość rozliczonych świadczeń z zakresu RDTL w podziale na OW NFZ (2022)</t>
  </si>
  <si>
    <t>38</t>
  </si>
  <si>
    <t>15</t>
  </si>
  <si>
    <t>44</t>
  </si>
  <si>
    <t>52</t>
  </si>
  <si>
    <t>159</t>
  </si>
  <si>
    <t>17</t>
  </si>
  <si>
    <t>21</t>
  </si>
  <si>
    <t>19</t>
  </si>
  <si>
    <t>392</t>
  </si>
  <si>
    <t>Liczba pacjentów oraz wartość rozliczonych świadczeń z zakresu RDTL w podziale na OW NFZ (2022)</t>
  </si>
  <si>
    <t>Tabela 2.4: Liczba pacjentów oraz wartość rozliczonych świadczeń z zakresu RDTL w podziale na OW NFZ (2023)</t>
  </si>
  <si>
    <t>73</t>
  </si>
  <si>
    <t>39</t>
  </si>
  <si>
    <t>51</t>
  </si>
  <si>
    <t>71</t>
  </si>
  <si>
    <t>269</t>
  </si>
  <si>
    <t>36</t>
  </si>
  <si>
    <t>35</t>
  </si>
  <si>
    <t>43</t>
  </si>
  <si>
    <t>694</t>
  </si>
  <si>
    <t>Liczba pacjentów oraz wartość rozliczonych świadczeń z zakresu RDTL w podziale na OW NFZ (2023)</t>
  </si>
  <si>
    <t>Tabela 2.4 2024: Liczba pacjentów oraz wartość rozliczonych świadczeń z zakresu RDTL w podziale na OW NFZ (2024)</t>
  </si>
  <si>
    <t>94</t>
  </si>
  <si>
    <t>18</t>
  </si>
  <si>
    <t>67</t>
  </si>
  <si>
    <t>97</t>
  </si>
  <si>
    <t>379</t>
  </si>
  <si>
    <t>41</t>
  </si>
  <si>
    <t>23</t>
  </si>
  <si>
    <t>84</t>
  </si>
  <si>
    <t>77</t>
  </si>
  <si>
    <t>63</t>
  </si>
  <si>
    <t>999</t>
  </si>
  <si>
    <t>Liczba pacjentów oraz wartość rozliczonych świadczeń z zakresu RDTL w podziale na OW NFZ (2024)</t>
  </si>
  <si>
    <t>Tabela 2.4 2025: Liczba pacjentów oraz wartość rozliczonych świadczeń z zakresu RDTL w podziale na OW NFZ (2025)</t>
  </si>
  <si>
    <t>104</t>
  </si>
  <si>
    <t>60</t>
  </si>
  <si>
    <t>70</t>
  </si>
  <si>
    <t>127</t>
  </si>
  <si>
    <t>417</t>
  </si>
  <si>
    <t>28</t>
  </si>
  <si>
    <t>88</t>
  </si>
  <si>
    <t>117</t>
  </si>
  <si>
    <t>69</t>
  </si>
  <si>
    <t>24</t>
  </si>
  <si>
    <t>1150</t>
  </si>
  <si>
    <t>Liczba pacjentów oraz wartość rozliczonych świadczeń z zakresu RDTL w podziale na OW NFZ (2025)</t>
  </si>
  <si>
    <t>Wykres 2.3 2021: Wartość rozliczonych świadczeń RDTL (zł) w przeliczeniu na 1000 ludności wg województwa świadczeniodawcy (2021)</t>
  </si>
  <si>
    <t>Liczba ludności</t>
  </si>
  <si>
    <t>Wartość rozliczonych świadczeń RDTL (zł) w przeliczeniu na 1000 ludności wg województwa świadczeniodawcy (2021)</t>
  </si>
  <si>
    <t>Źródło: opracowanie własne na podstawie danych NFZ i GUS</t>
  </si>
  <si>
    <t>Wykres 2.3 2022: Wartość rozliczonych świadczeń RDTL (zł) w przeliczeniu na 1000 ludności wg województwa świadczeniodawcy (2022)</t>
  </si>
  <si>
    <t>Wartość rozliczonych świadczeń RDTL (zł) w przeliczeniu na 1000 ludności wg województwa świadczeniodawcy (2022)</t>
  </si>
  <si>
    <t>Wykres 2.3 2023: Wartość rozliczonych świadczeń RDTL (zł) w przeliczeniu na 1000 ludności wg województwa świadczeniodawcy (2023)</t>
  </si>
  <si>
    <t>Wartość rozliczonych świadczeń RDTL (zł) w przeliczeniu na 1000 ludności wg województwa świadczeniodawcy (2023)</t>
  </si>
  <si>
    <t>Wykres 2.3 2024: Wartość rozliczonych świadczeń RDTL (zł) w przeliczeniu na 1000 ludności wg województwa świadczeniodawcy (2024)</t>
  </si>
  <si>
    <t>Wartość rozliczonych świadczeń RDTL (zł) w przeliczeniu na 1000 ludności wg województwa świadczeniodawcy (2024)</t>
  </si>
  <si>
    <t>Wykres 2.3 2025: Wartość rozliczonych świadczeń RDTL (zł) w przeliczeniu na 1000 ludności wg województwa świadczeniodawcy (2025)</t>
  </si>
  <si>
    <t>Wartość rozliczonych świadczeń RDTL (zł) w przeliczeniu na 1000 ludności wg województwa świadczeniodawcy (2025)</t>
  </si>
  <si>
    <t>Wykres 2.4 2021: Wartość rozliczonych świadczeń RDTL (zł) w przeliczeniu na 1000 ludności wg województwa zamieszkania pacjenta (2021)</t>
  </si>
  <si>
    <t>Województwo pacjenta</t>
  </si>
  <si>
    <t>Wartość rozliczonych świadczeń RDTL (zł) w przeliczeniu na 1000 ludności wg województwa zamieszkania pacjenta (2021)</t>
  </si>
  <si>
    <t>Wykres 2.4 2022: Wartość rozliczonych świadczeń RDTL (zł) w przeliczeniu na 1000 ludności wg województwa zamieszkania pacjenta (2022)</t>
  </si>
  <si>
    <t>Wartość rozliczonych świadczeń RDTL (zł) w przeliczeniu na 1000 ludności wg województwa zamieszkania pacjenta (2022)</t>
  </si>
  <si>
    <t>Wykres 2.4 2023: Wartość rozliczonych świadczeń RDTL (zł) w przeliczeniu na 1000 ludności wg województwa zamieszkania pacjenta (2023)</t>
  </si>
  <si>
    <t>Brak informacji</t>
  </si>
  <si>
    <t>Wartość rozliczonych świadczeń RDTL (zł) w przeliczeniu na 1000 ludności wg województwa zamieszkania pacjenta (2023)</t>
  </si>
  <si>
    <t>Wykres 2.4 2024: Wartość rozliczonych świadczeń RDTL (zł) w przeliczeniu na 1000 ludności wg województwa zamieszkania pacjenta (2024)</t>
  </si>
  <si>
    <t>Wartość rozliczonych świadczeń RDTL (zł) w przeliczeniu na 1000 ludności wg województwa zamieszkania pacjenta (2024)</t>
  </si>
  <si>
    <t>Wykres 2.4 2025: Wartość rozliczonych świadczeń RDTL (zł) w przeliczeniu na 1000 ludności wg województwa zamieszkania pacjenta (2025)</t>
  </si>
  <si>
    <t>Wartość rozliczonych świadczeń RDTL (zł) w przeliczeniu na 1000 ludności wg województwa zamieszkania pacjenta (2025)</t>
  </si>
  <si>
    <t>Tabela 2.5: Realizatorzy RDTL (2021–2025)</t>
  </si>
  <si>
    <t>Liczba świadczeniodawców</t>
  </si>
  <si>
    <t>Liczba świadczeniodawców, którzy łącznie zrealizowali 80% łącznej wartości refundacji świadczeń z zakresu RDTL</t>
  </si>
  <si>
    <t>Realizatorzy RDTL (2021–2025)</t>
  </si>
  <si>
    <t>Tabela 2.6: Dziesięciu największych realizatorów RDTL (pod względem najwyższej wartości refundacji) (2025)</t>
  </si>
  <si>
    <t>Kod świadczeniodawcy</t>
  </si>
  <si>
    <t>Nazwa świadczeniodawcy</t>
  </si>
  <si>
    <t>Odsetek w łącznej refundacji</t>
  </si>
  <si>
    <t>000005</t>
  </si>
  <si>
    <t>UNIWERSYTECKIE CENTRUM KLINICZNE</t>
  </si>
  <si>
    <t>150003181</t>
  </si>
  <si>
    <t>UNIWERSYTECKI SZPITAL KLINICZNY W POZNANIU</t>
  </si>
  <si>
    <t>70001286</t>
  </si>
  <si>
    <t>NARODOWY INSTYTUT ONKOLOGII IM. MARII SKŁODOWSKIEJ-CURIE - PAŃSTWOWY INSTYTUT BADAWCZY</t>
  </si>
  <si>
    <t>3101109</t>
  </si>
  <si>
    <t>UNIWERSYTECKI SZPITAL KLINICZNY IM. JANA MIKULICZA-RADECKIEGO WE WROCŁAWIU</t>
  </si>
  <si>
    <t>126/100035</t>
  </si>
  <si>
    <t>NARODOWY INSTYTUT ONKOLOGII IM.MARII SKŁODOWSKIEJ-CURIE-PAŃSTWOWY INSTYTUT BADAWCZY</t>
  </si>
  <si>
    <t>061/100014</t>
  </si>
  <si>
    <t>SAMODZIELNY PUBLICZNY ZAKŁAD OPIEKI ZDROWOTNEJ SZPITAL UNIWERSYTECKI W KRAKOWIE</t>
  </si>
  <si>
    <t>061/100203</t>
  </si>
  <si>
    <t>UNIWERSYTECKI SZPITAL DZIECIĘCY W KRAKOWIE</t>
  </si>
  <si>
    <t>70001194</t>
  </si>
  <si>
    <t>UNIWERSYTECKIE CENTRUM KLINICZNE WARSZAWSKIEGO UNIWERSYTETU MEDYCZNEGO</t>
  </si>
  <si>
    <t>70001284</t>
  </si>
  <si>
    <t>INSTYTUT "POMNIK - CENTRUM ZDROWIA DZIECKA"</t>
  </si>
  <si>
    <t>160000908</t>
  </si>
  <si>
    <t>UNIWERSYTECKI SZPITAL KLINICZNY NR 1 IM. PROF. TADEUSZA SOKOŁOWSKIEGO PUM W SZCZECINIE</t>
  </si>
  <si>
    <t>Dziesięciu największych realizatorów RDTL (pod względem najwyższej wartości refundacji) (2025)</t>
  </si>
  <si>
    <t>Tabela 2.7: Dziesięciu największych realizatorów RDTL (pod względem najwyższej wartości refundacji) dla rozpoznań onkologicznych (2021–2025)</t>
  </si>
  <si>
    <t>110043</t>
  </si>
  <si>
    <t>WOJEWÓDZKIE WIELOSPECJALISTYCZNE CENTRUM ONKOLOGII I TRAUMATOLOGII IM. M. KOPERNIKA W ŁODZI</t>
  </si>
  <si>
    <t>000120</t>
  </si>
  <si>
    <t>SZPITALE POMORSKIE SPÓŁKA Z OGRANICZONĄ ODPOWIEDZIALNOŚCIĄ</t>
  </si>
  <si>
    <t>20000716</t>
  </si>
  <si>
    <t>CENTRUM ONKOLOGII IM. PROF. FRANCISZKA ŁUKASZCZYKA W BYDGOSZCZY</t>
  </si>
  <si>
    <t>Dziesięciu największych realizatorów RDTL (pod względem najwyższej wartości refundacji) dla rozpoznań onkologicznych (2021–2025)</t>
  </si>
  <si>
    <t>Tabela 2.8: Dziesięciu największych realizatorów RDTL (pod względem najwyższej wartości refundacji) dla rozpoznań nieonkologicznych (2021–2025)</t>
  </si>
  <si>
    <t>09R/010046</t>
  </si>
  <si>
    <t>KLINICZNY SZPITAL WOJEWÓDZKI IM. ŚW. JADWIGI KRÓLOWEJ W RZESZOWIE</t>
  </si>
  <si>
    <t>110058</t>
  </si>
  <si>
    <t>SAMODZIELNY PUBLICZNY ZAKŁAD OPIEKI ZDROWOTNEJ CENTRALNY SZPITAL KLINICZNY UNIWERSYTETU MEDYCZNEGO W ŁODZI</t>
  </si>
  <si>
    <t>061/100010</t>
  </si>
  <si>
    <t>KRAKOWSKI SZPITAL SPECJALISTYCZNY IM. ŚW. JANA PAWŁA II</t>
  </si>
  <si>
    <t>70001081</t>
  </si>
  <si>
    <t>SZPITAL BIELAŃSKI IM.KS.JERZEGO POPIEŁUSZKI SAMODZIELNY PUBLICZNY ZAKŁAD OPIEKI ZDROWOTNEJ</t>
  </si>
  <si>
    <t>Dziesięciu największych realizatorów RDTL (pod względem najwyższej wartości refundacji) dla rozpoznań nieonkologicznych (2021–2025)</t>
  </si>
  <si>
    <t>Wykres 2.5: Wartość rozliczonych świadczeń z zakresu RDTL w podziale na rozpoznania onkologiczne i nieonkologiczne (2021–2025)</t>
  </si>
  <si>
    <t>Rozpoznanie główne</t>
  </si>
  <si>
    <t>Nieonkologiczne</t>
  </si>
  <si>
    <t>Onkologiczne</t>
  </si>
  <si>
    <t>Wartość rozliczonych świadczeń z zakresu RDTL w podziale na rozpoznania onkologiczne i nieonkologiczne (2021–2025)</t>
  </si>
  <si>
    <t>Wykres 2.6: Liczba pacjentów, u których rozliczono świadczenia z zakresu RDTL ze sprawozdanymi rozpoznaniami onkologicznymi i nieonkologicznymi (2021–2025)</t>
  </si>
  <si>
    <t>Liczba pacjentów, u których rozliczono świadczenia z zakresu RDTL ze sprawozdanymi rozpoznaniami onkologicznymi i nieonkologicznymi (2021–2025)</t>
  </si>
  <si>
    <t>Wykres 2.7: Liczba pacjentów, którym udzielono świadczeń z zakresu RDTL ze sprawozdanymi rozpoznaniami onkologicznymi i nieonkologicznymi (2021–2025)</t>
  </si>
  <si>
    <t>Liczba pacjentów, którym udzielono świadczeń z zakresu RDTL ze sprawozdanymi rozpoznaniami onkologicznymi i nieonkologicznymi (2021–2025)</t>
  </si>
  <si>
    <t>Wykres 2.8: Wartość rozliczonych świadczeń z zakresu RDTL wg rozpoznania onkologicznego (2021–2025)</t>
  </si>
  <si>
    <t>Rozpoznanie główne onkologiczne</t>
  </si>
  <si>
    <t>Hematoonkologia</t>
  </si>
  <si>
    <t>Nowotwory ginekologiczne</t>
  </si>
  <si>
    <t>Nowotwory nerki</t>
  </si>
  <si>
    <t>Nowotwory skóry</t>
  </si>
  <si>
    <t>Nowotwory układu endokrynnego</t>
  </si>
  <si>
    <t>Nowotwory układu oddechowego</t>
  </si>
  <si>
    <t>Nowotwory układu pokarmowego</t>
  </si>
  <si>
    <t>Nowotwory układu urologicznego</t>
  </si>
  <si>
    <t>Nowotwory złośliwe nerwów obwodowych i autonomicznego układu nerwowego</t>
  </si>
  <si>
    <t>Nowotwory złośliwe oka, mózgu i innych części ośrodkowego układu nerwowego</t>
  </si>
  <si>
    <t>Nowotwory złośliwe mezotelium i tkanek miękkich</t>
  </si>
  <si>
    <t>Pozostałe/b.d.</t>
  </si>
  <si>
    <t>Wartość rozliczonych świadczeń z zakresu RDTL wg rozpoznania onkologicznego (2021–2025)</t>
  </si>
  <si>
    <t>Tabela 2.9: Wartość refundacji świadczeń w ramach RDTL wg rozpoznania onkologicznego (2021–2025)</t>
  </si>
  <si>
    <t>Wartość refundacji świadczeń w ramach RDTL wg rozpoznania onkologicznego (2021–2025)</t>
  </si>
  <si>
    <t>Wykres 2.9: Wartość rozliczonych świadczeń z zakresu RDTL wg głównych przyczyn udzielenia świadczenia (2021–2025)</t>
  </si>
  <si>
    <t>Rozpoznanie główne wg ICD-10</t>
  </si>
  <si>
    <t>C64 – nowotwór złośliwy nerki za wyjątkiem miedniczki nerkowej</t>
  </si>
  <si>
    <t>C43 – czerniak złośliwy skóry</t>
  </si>
  <si>
    <t>C56 – nowotwór złośliwy jajnika</t>
  </si>
  <si>
    <t>C91 – białaczka limfatyczna</t>
  </si>
  <si>
    <t>C92 – białaczka szpikowa</t>
  </si>
  <si>
    <t>C50 – nowotwór złośliwy sutka</t>
  </si>
  <si>
    <t>Q77 – dysplazja kostno-chrzęstna z upośledzeniem wzrostu kości długich i kręgosłupa</t>
  </si>
  <si>
    <t>C54 – nowotwór złośliwy trzonu macicy</t>
  </si>
  <si>
    <t>E24 – zespół cushinga</t>
  </si>
  <si>
    <t>G11 – bezład dziedziczny</t>
  </si>
  <si>
    <t>C34 – nowotwór złośliwy oskrzela i płuca</t>
  </si>
  <si>
    <t>Wartość rozliczonych świadczeń z zakresu RDTL wg głównych przyczyn udzielenia świadczenia (2021–2025)</t>
  </si>
  <si>
    <t>Tabela 2.10: Liczba substancji czynnych w RDTL (2022-2025)</t>
  </si>
  <si>
    <t>Liczba substancji czynnych</t>
  </si>
  <si>
    <t>Liczba substancji czynnych w RDTL (2022-2025)</t>
  </si>
  <si>
    <t>Tabela 2.11: Substancje czynne o najwyższych kosztach finansowania w ramach RDTL (2025)</t>
  </si>
  <si>
    <t>Substancja czynna</t>
  </si>
  <si>
    <t>OMAVELOXOLONUM</t>
  </si>
  <si>
    <t>PALOPEGTERIPARATIDUM</t>
  </si>
  <si>
    <t>PEMBROLIZUMABUM</t>
  </si>
  <si>
    <t>OSILODROSTATUM</t>
  </si>
  <si>
    <t>BUROSUMABUM</t>
  </si>
  <si>
    <t>Substancje czynne o najwyższych kosztach finansowania w ramach RDTL (2025)</t>
  </si>
  <si>
    <t>Tabela 2.12: Cząsteczko-wskazania o najwyższych kosztach finansowania w ramach RDTL (2025)</t>
  </si>
  <si>
    <t>G11.1 – bezład móżdżkowy o wczesnym początku</t>
  </si>
  <si>
    <t>E20.8 – niedoczynność przytarczyc, inna</t>
  </si>
  <si>
    <t>BLINATUMOMABUM</t>
  </si>
  <si>
    <t>C91.0 – ostra białaczka limfoblastyczna</t>
  </si>
  <si>
    <t>LUTETII (177LU) VIPIVOTIDI TETRAXETANUM</t>
  </si>
  <si>
    <t>C61 – nowotwór złośliwy gruczołu krokowego</t>
  </si>
  <si>
    <t>Cząsteczko-wskazania o najwyższych kosztach finansowania w ramach RDTL (2025)</t>
  </si>
  <si>
    <t>E24.0 – choroba Cushinga pochodzenia przysadkowego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</si>
</sst>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6" formatCode="_-* #,##0\ &quot;zł&quot;_-;\-* #,##0\ &quot;zł&quot;_-;_-* &quot;-&quot;??\ &quot;zł&quot;_-;_-@_-"/>
    <numFmt numFmtId="170" formatCode="_-* #,##0_-;\-* #,##0_-;_-* &quot;-&quot;??_-;_-@_-"/>
  </numFmts>
  <fonts count="8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1"/>
      <color rgb="FF000000"/>
      <name val="Calibri"/>
    </font>
    <font>
      <b/>
      <sz val="18"/>
      <color rgb="FFFFFFFF"/>
      <name val="Calibri"/>
    </font>
    <font>
      <b/>
      <sz val="11"/>
      <color rgb="FFFFFFFF"/>
      <name val="Calibri"/>
    </font>
    <font>
      <u/>
      <sz val="11"/>
      <color theme="10"/>
      <name val="Calibri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3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1" fillId="2" borderId="2" xfId="0" applyFont="1" applyFill="1" applyBorder="1"/>
    <xf numFmtId="0" fontId="2" fillId="0" borderId="2" xfId="0" applyFont="1" applyBorder="1"/>
    <xf numFmtId="0" fontId="2" fillId="0" borderId="5" xfId="0" applyFont="1" applyBorder="1"/>
    <xf numFmtId="3" fontId="2" fillId="0" borderId="0" xfId="0" applyNumberFormat="1" applyFont="1"/>
    <xf numFmtId="164" fontId="2" fillId="0" borderId="2" xfId="0" applyNumberFormat="1" applyFont="1" applyBorder="1"/>
    <xf numFmtId="0" fontId="4" fillId="2" borderId="6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3" fontId="2" fillId="0" borderId="7" xfId="0" applyNumberFormat="1" applyFont="1" applyBorder="1"/>
    <xf numFmtId="0" fontId="2" fillId="0" borderId="8" xfId="0" applyFont="1" applyBorder="1"/>
    <xf numFmtId="164" fontId="2" fillId="0" borderId="5" xfId="0" applyNumberFormat="1" applyFont="1" applyBorder="1"/>
    <xf numFmtId="0" fontId="5" fillId="0" borderId="1" xfId="0" applyFont="1" applyBorder="1"/>
    <xf numFmtId="0" fontId="5" fillId="0" borderId="0" xfId="0" applyFont="1"/>
    <xf numFmtId="0" fontId="2" fillId="0" borderId="7" xfId="0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164" fontId="2" fillId="0" borderId="2" xfId="0" applyNumberFormat="1" applyFont="1" applyBorder="1"/>
    <xf numFmtId="164" fontId="2" fillId="0" borderId="2" xfId="0" applyNumberFormat="1" applyFont="1" applyBorder="1"/>
    <xf numFmtId="164" fontId="2" fillId="0" borderId="2" xfId="0" applyNumberFormat="1" applyFont="1" applyBorder="1"/>
    <xf numFmtId="164" fontId="2" fillId="0" borderId="2" xfId="0" applyNumberFormat="1" applyFont="1" applyBorder="1"/>
    <xf numFmtId="164" fontId="2" fillId="0" borderId="2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0" xfId="0" applyNumberFormat="1" applyFont="1"/>
    <xf numFmtId="3" fontId="2" fillId="0" borderId="7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0" fontId="5" fillId="0" borderId="8" xfId="0" applyFont="1" applyBorder="1"/>
    <xf numFmtId="0" fontId="3" fillId="2" borderId="3" xfId="0" applyFont="1" applyFill="1" applyBorder="1"/>
    <xf numFmtId="0" fontId="3" fillId="2" borderId="4" xfId="0" applyFont="1" applyFill="1" applyBorder="1"/>
    <xf numFmtId="166" fontId="2" fillId="0" borderId="0" xfId="0" applyNumberFormat="1" applyFont="1"/>
    <xf numFmtId="166" fontId="2" fillId="0" borderId="7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166" fontId="2" fillId="0" borderId="2" xfId="0" applyNumberFormat="1" applyFont="1" applyBorder="1"/>
    <xf numFmtId="166" fontId="2" fillId="0" borderId="5" xfId="0" applyNumberFormat="1" applyFont="1" applyBorder="1"/>
    <xf numFmtId="3" fontId="2" fillId="0" borderId="0" xfId="0" applyNumberFormat="1" applyFont="1" applyAlignment="1">
      <alignment horizontal="right"/>
    </xf>
    <xf numFmtId="0" fontId="7" fillId="0" borderId="8" xfId="0" applyFont="1" applyBorder="1"/>
    <xf numFmtId="3" fontId="7" fillId="0" borderId="7" xfId="0" applyNumberFormat="1" applyFont="1" applyBorder="1" applyAlignment="1">
      <alignment horizontal="right"/>
    </xf>
    <xf numFmtId="164" fontId="7" fillId="0" borderId="5" xfId="0" applyNumberFormat="1" applyFont="1" applyBorder="1"/>
    <xf numFmtId="166" fontId="7" fillId="0" borderId="7" xfId="0" applyNumberFormat="1" applyFont="1" applyBorder="1"/>
    <xf numFmtId="0" fontId="0" fillId="0" borderId="0" xfId="0" applyAlignment="1">
      <alignment horizontal="left"/>
    </xf>
    <xf numFmtId="0" fontId="4" fillId="2" borderId="3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170" fontId="2" fillId="0" borderId="2" xfId="1" applyNumberFormat="1" applyFont="1" applyBorder="1"/>
    <xf numFmtId="170" fontId="2" fillId="0" borderId="5" xfId="1" applyNumberFormat="1" applyFont="1" applyBorder="1"/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166" fontId="0" fillId="0" borderId="0" xfId="0" applyNumberForma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5399086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5399086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5171049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5171049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5171049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5171049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5171049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5171049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5171049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5171049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5171049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5171049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5399086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5399086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5399086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8025321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7021200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workbookViewId="0">
      <selection sqref="A1:B1"/>
    </sheetView>
  </sheetViews>
  <sheetFormatPr defaultColWidth="10.90625" defaultRowHeight="14.5" x14ac:dyDescent="0.35"/>
  <cols>
    <col min="1" max="1" width="12.7265625" customWidth="1"/>
    <col min="2" max="2" width="192.7265625" customWidth="1"/>
  </cols>
  <sheetData>
    <row r="1" spans="1:2" ht="23.5" x14ac:dyDescent="0.55000000000000004">
      <c r="A1" s="61" t="s">
        <v>0</v>
      </c>
      <c r="B1" s="62"/>
    </row>
    <row r="2" spans="1:2" x14ac:dyDescent="0.35">
      <c r="A2" s="2"/>
      <c r="B2" s="4"/>
    </row>
    <row r="3" spans="1:2" ht="15.5" x14ac:dyDescent="0.35">
      <c r="A3" s="1" t="s">
        <v>1</v>
      </c>
      <c r="B3" s="3" t="s">
        <v>2</v>
      </c>
    </row>
    <row r="4" spans="1:2" x14ac:dyDescent="0.35">
      <c r="A4" s="14" t="str">
        <f>HYPERLINK("#'Tabela 2.1'!A1", "Tabela 2.1")</f>
        <v>Tabela 2.1</v>
      </c>
      <c r="B4" s="4" t="s">
        <v>18</v>
      </c>
    </row>
    <row r="5" spans="1:2" x14ac:dyDescent="0.35">
      <c r="A5" s="14" t="str">
        <f>HYPERLINK("#'Wykres 2.1'!A1", "Wykres 2.1")</f>
        <v>Wykres 2.1</v>
      </c>
      <c r="B5" s="4" t="s">
        <v>24</v>
      </c>
    </row>
    <row r="6" spans="1:2" x14ac:dyDescent="0.35">
      <c r="A6" s="14" t="str">
        <f>HYPERLINK("#'Wykres 2.2'!A1", "Wykres 2.2")</f>
        <v>Wykres 2.2</v>
      </c>
      <c r="B6" s="4" t="s">
        <v>34</v>
      </c>
    </row>
    <row r="7" spans="1:2" x14ac:dyDescent="0.35">
      <c r="A7" s="14" t="str">
        <f>HYPERLINK("#'Tabela 2.2'!A1", "Tabela 2.2")</f>
        <v>Tabela 2.2</v>
      </c>
      <c r="B7" s="4" t="s">
        <v>67</v>
      </c>
    </row>
    <row r="8" spans="1:2" x14ac:dyDescent="0.35">
      <c r="A8" s="14" t="str">
        <f>HYPERLINK("#'Tabela 2.3'!A1", "Tabela 2.3")</f>
        <v>Tabela 2.3</v>
      </c>
      <c r="B8" s="4" t="s">
        <v>78</v>
      </c>
    </row>
    <row r="9" spans="1:2" x14ac:dyDescent="0.35">
      <c r="A9" s="14" t="str">
        <f>HYPERLINK("#'Tabela 2.4'!A1", "Tabela 2.4")</f>
        <v>Tabela 2.4</v>
      </c>
      <c r="B9" s="4" t="s">
        <v>89</v>
      </c>
    </row>
    <row r="10" spans="1:2" x14ac:dyDescent="0.35">
      <c r="A10" s="14" t="str">
        <f>HYPERLINK("#'Tabela 2.4 2024'!A1", "Tabela 2.4 2024")</f>
        <v>Tabela 2.4 2024</v>
      </c>
      <c r="B10" s="4" t="s">
        <v>102</v>
      </c>
    </row>
    <row r="11" spans="1:2" x14ac:dyDescent="0.35">
      <c r="A11" s="14" t="str">
        <f>HYPERLINK("#'Tabela 2.4 2025'!A1", "Tabela 2.4 2025")</f>
        <v>Tabela 2.4 2025</v>
      </c>
      <c r="B11" s="4" t="s">
        <v>115</v>
      </c>
    </row>
    <row r="12" spans="1:2" x14ac:dyDescent="0.35">
      <c r="A12" s="14" t="str">
        <f>HYPERLINK("#'Wykres 2.3 2021'!A1", "Wykres 2.3 2021")</f>
        <v>Wykres 2.3 2021</v>
      </c>
      <c r="B12" s="4" t="s">
        <v>118</v>
      </c>
    </row>
    <row r="13" spans="1:2" x14ac:dyDescent="0.35">
      <c r="A13" s="14" t="str">
        <f>HYPERLINK("#'Wykres 2.3 2022'!A1", "Wykres 2.3 2022")</f>
        <v>Wykres 2.3 2022</v>
      </c>
      <c r="B13" s="4" t="s">
        <v>121</v>
      </c>
    </row>
    <row r="14" spans="1:2" x14ac:dyDescent="0.35">
      <c r="A14" s="14" t="str">
        <f>HYPERLINK("#'Wykres 2.3 2023'!A1", "Wykres 2.3 2023")</f>
        <v>Wykres 2.3 2023</v>
      </c>
      <c r="B14" s="4" t="s">
        <v>123</v>
      </c>
    </row>
    <row r="15" spans="1:2" x14ac:dyDescent="0.35">
      <c r="A15" s="14" t="str">
        <f>HYPERLINK("#'Wykres 2.3 2024'!A1", "Wykres 2.3 2024")</f>
        <v>Wykres 2.3 2024</v>
      </c>
      <c r="B15" s="4" t="s">
        <v>125</v>
      </c>
    </row>
    <row r="16" spans="1:2" x14ac:dyDescent="0.35">
      <c r="A16" s="14" t="str">
        <f>HYPERLINK("#'Wykres 2.3 2025'!A1", "Wykres 2.3 2025")</f>
        <v>Wykres 2.3 2025</v>
      </c>
      <c r="B16" s="4" t="s">
        <v>127</v>
      </c>
    </row>
    <row r="17" spans="1:2" x14ac:dyDescent="0.35">
      <c r="A17" s="14" t="str">
        <f>HYPERLINK("#'Wykres 2.4 2021'!A1", "Wykres 2.4 2021")</f>
        <v>Wykres 2.4 2021</v>
      </c>
      <c r="B17" s="4" t="s">
        <v>130</v>
      </c>
    </row>
    <row r="18" spans="1:2" x14ac:dyDescent="0.35">
      <c r="A18" s="14" t="str">
        <f>HYPERLINK("#'Wykres 2.4 2022'!A1", "Wykres 2.4 2022")</f>
        <v>Wykres 2.4 2022</v>
      </c>
      <c r="B18" s="4" t="s">
        <v>132</v>
      </c>
    </row>
    <row r="19" spans="1:2" x14ac:dyDescent="0.35">
      <c r="A19" s="14" t="str">
        <f>HYPERLINK("#'Wykres 2.4 2023'!A1", "Wykres 2.4 2023")</f>
        <v>Wykres 2.4 2023</v>
      </c>
      <c r="B19" s="4" t="s">
        <v>135</v>
      </c>
    </row>
    <row r="20" spans="1:2" x14ac:dyDescent="0.35">
      <c r="A20" s="14" t="str">
        <f>HYPERLINK("#'Wykres 2.4 2024'!A1", "Wykres 2.4 2024")</f>
        <v>Wykres 2.4 2024</v>
      </c>
      <c r="B20" s="4" t="s">
        <v>137</v>
      </c>
    </row>
    <row r="21" spans="1:2" x14ac:dyDescent="0.35">
      <c r="A21" s="14" t="str">
        <f>HYPERLINK("#'Wykres 2.4 2025'!A1", "Wykres 2.4 2025")</f>
        <v>Wykres 2.4 2025</v>
      </c>
      <c r="B21" s="4" t="s">
        <v>139</v>
      </c>
    </row>
    <row r="22" spans="1:2" x14ac:dyDescent="0.35">
      <c r="A22" s="14" t="str">
        <f>HYPERLINK("#'Tabela 2.5'!A1", "Tabela 2.5")</f>
        <v>Tabela 2.5</v>
      </c>
      <c r="B22" s="4" t="s">
        <v>143</v>
      </c>
    </row>
    <row r="23" spans="1:2" x14ac:dyDescent="0.35">
      <c r="A23" s="14" t="str">
        <f>HYPERLINK("#'Tabela 2.6'!A1", "Tabela 2.6")</f>
        <v>Tabela 2.6</v>
      </c>
      <c r="B23" s="4" t="s">
        <v>168</v>
      </c>
    </row>
    <row r="24" spans="1:2" x14ac:dyDescent="0.35">
      <c r="A24" s="14" t="str">
        <f>HYPERLINK("#'Tabela 2.7'!A1", "Tabela 2.7")</f>
        <v>Tabela 2.7</v>
      </c>
      <c r="B24" s="4" t="s">
        <v>176</v>
      </c>
    </row>
    <row r="25" spans="1:2" x14ac:dyDescent="0.35">
      <c r="A25" s="14" t="str">
        <f>HYPERLINK("#'Tabela 2.8'!A1", "Tabela 2.8")</f>
        <v>Tabela 2.8</v>
      </c>
      <c r="B25" s="4" t="s">
        <v>186</v>
      </c>
    </row>
    <row r="26" spans="1:2" x14ac:dyDescent="0.35">
      <c r="A26" s="14" t="str">
        <f>HYPERLINK("#'Wykres 2.5'!A1", "Wykres 2.5")</f>
        <v>Wykres 2.5</v>
      </c>
      <c r="B26" s="4" t="s">
        <v>191</v>
      </c>
    </row>
    <row r="27" spans="1:2" x14ac:dyDescent="0.35">
      <c r="A27" s="14" t="str">
        <f>HYPERLINK("#'Wykres 2.6'!A1", "Wykres 2.6")</f>
        <v>Wykres 2.6</v>
      </c>
      <c r="B27" s="4" t="s">
        <v>193</v>
      </c>
    </row>
    <row r="28" spans="1:2" x14ac:dyDescent="0.35">
      <c r="A28" s="14" t="str">
        <f>HYPERLINK("#'Wykres 2.7'!A1", "Wykres 2.7")</f>
        <v>Wykres 2.7</v>
      </c>
      <c r="B28" s="4" t="s">
        <v>195</v>
      </c>
    </row>
    <row r="29" spans="1:2" x14ac:dyDescent="0.35">
      <c r="A29" s="14" t="str">
        <f>HYPERLINK("#'Wykres 2.8'!A1", "Wykres 2.8")</f>
        <v>Wykres 2.8</v>
      </c>
      <c r="B29" s="4" t="s">
        <v>210</v>
      </c>
    </row>
    <row r="30" spans="1:2" x14ac:dyDescent="0.35">
      <c r="A30" s="14" t="str">
        <f>HYPERLINK("#'Tabela 2.9'!A1", "Tabela 2.9")</f>
        <v>Tabela 2.9</v>
      </c>
      <c r="B30" s="4" t="s">
        <v>212</v>
      </c>
    </row>
    <row r="31" spans="1:2" x14ac:dyDescent="0.35">
      <c r="A31" s="14" t="str">
        <f>HYPERLINK("#'Wykres 2.9'!A1", "Wykres 2.9")</f>
        <v>Wykres 2.9</v>
      </c>
      <c r="B31" s="4" t="s">
        <v>226</v>
      </c>
    </row>
    <row r="32" spans="1:2" x14ac:dyDescent="0.35">
      <c r="A32" s="14" t="str">
        <f>HYPERLINK("#'Tabela 2.10'!A1", "Tabela 2.10")</f>
        <v>Tabela 2.10</v>
      </c>
      <c r="B32" s="4" t="s">
        <v>229</v>
      </c>
    </row>
    <row r="33" spans="1:2" x14ac:dyDescent="0.35">
      <c r="A33" s="14" t="str">
        <f>HYPERLINK("#'Tabela 2.11'!A1", "Tabela 2.11")</f>
        <v>Tabela 2.11</v>
      </c>
      <c r="B33" s="4" t="s">
        <v>237</v>
      </c>
    </row>
    <row r="34" spans="1:2" x14ac:dyDescent="0.35">
      <c r="A34" s="60" t="str">
        <f>HYPERLINK("#'Tabela 2.12'!A1", "Tabela 2.12")</f>
        <v>Tabela 2.12</v>
      </c>
      <c r="B34" s="5" t="s">
        <v>245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/>
  </sheetViews>
  <sheetFormatPr defaultColWidth="10.90625" defaultRowHeight="14.5" x14ac:dyDescent="0.35"/>
  <cols>
    <col min="1" max="1" width="6.7265625" customWidth="1"/>
    <col min="2" max="2" width="20.7265625" customWidth="1"/>
    <col min="3" max="3" width="18.7265625" customWidth="1"/>
    <col min="4" max="4" width="29" bestFit="1" customWidth="1"/>
    <col min="5" max="5" width="31.08984375" bestFit="1" customWidth="1"/>
  </cols>
  <sheetData>
    <row r="1" spans="1:5" x14ac:dyDescent="0.35">
      <c r="A1" t="s">
        <v>3</v>
      </c>
    </row>
    <row r="3" spans="1:5" x14ac:dyDescent="0.35">
      <c r="A3" s="9" t="s">
        <v>4</v>
      </c>
      <c r="B3" s="8" t="s">
        <v>5</v>
      </c>
      <c r="C3" s="8" t="s">
        <v>6</v>
      </c>
      <c r="D3" s="8" t="s">
        <v>7</v>
      </c>
      <c r="E3" s="10" t="s">
        <v>8</v>
      </c>
    </row>
    <row r="4" spans="1:5" x14ac:dyDescent="0.35">
      <c r="A4" s="2" t="s">
        <v>9</v>
      </c>
      <c r="B4" s="63">
        <v>212665</v>
      </c>
      <c r="C4" s="6">
        <v>12</v>
      </c>
      <c r="D4" s="6">
        <v>4</v>
      </c>
      <c r="E4" s="7">
        <v>0.33333333333333298</v>
      </c>
    </row>
    <row r="5" spans="1:5" x14ac:dyDescent="0.35">
      <c r="A5" s="2" t="s">
        <v>10</v>
      </c>
      <c r="B5" s="63">
        <v>16368601</v>
      </c>
      <c r="C5" s="6">
        <v>182</v>
      </c>
      <c r="D5" s="6">
        <v>37</v>
      </c>
      <c r="E5" s="7">
        <v>0.20329670329670299</v>
      </c>
    </row>
    <row r="6" spans="1:5" x14ac:dyDescent="0.35">
      <c r="A6" s="2" t="s">
        <v>11</v>
      </c>
      <c r="B6" s="63">
        <v>57657026</v>
      </c>
      <c r="C6" s="6">
        <v>669</v>
      </c>
      <c r="D6" s="6">
        <v>110</v>
      </c>
      <c r="E6" s="7">
        <v>0.16442451420029899</v>
      </c>
    </row>
    <row r="7" spans="1:5" x14ac:dyDescent="0.35">
      <c r="A7" s="2" t="s">
        <v>12</v>
      </c>
      <c r="B7" s="63">
        <v>128644078</v>
      </c>
      <c r="C7" s="6">
        <v>1506</v>
      </c>
      <c r="D7" s="6">
        <v>163</v>
      </c>
      <c r="E7" s="7">
        <v>0.108233731739708</v>
      </c>
    </row>
    <row r="8" spans="1:5" x14ac:dyDescent="0.35">
      <c r="A8" s="2" t="s">
        <v>13</v>
      </c>
      <c r="B8" s="63">
        <v>149013683</v>
      </c>
      <c r="C8" s="6">
        <v>2075</v>
      </c>
      <c r="D8" s="6">
        <v>259</v>
      </c>
      <c r="E8" s="7">
        <v>0.124819277108434</v>
      </c>
    </row>
    <row r="9" spans="1:5" x14ac:dyDescent="0.35">
      <c r="A9" s="2" t="s">
        <v>14</v>
      </c>
      <c r="B9" s="63">
        <v>200909611</v>
      </c>
      <c r="C9" s="6">
        <v>3016</v>
      </c>
      <c r="D9" s="6">
        <v>392</v>
      </c>
      <c r="E9" s="7">
        <v>0.129973474801061</v>
      </c>
    </row>
    <row r="10" spans="1:5" x14ac:dyDescent="0.35">
      <c r="A10" s="2" t="s">
        <v>15</v>
      </c>
      <c r="B10" s="63">
        <v>248214227</v>
      </c>
      <c r="C10" s="6">
        <v>3649</v>
      </c>
      <c r="D10" s="6">
        <v>694</v>
      </c>
      <c r="E10" s="7">
        <v>0.19018909290216501</v>
      </c>
    </row>
    <row r="11" spans="1:5" x14ac:dyDescent="0.35">
      <c r="A11" s="2" t="s">
        <v>16</v>
      </c>
      <c r="B11" s="63">
        <v>316189785</v>
      </c>
      <c r="C11" s="6">
        <v>4553</v>
      </c>
      <c r="D11" s="6">
        <v>999</v>
      </c>
      <c r="E11" s="7">
        <v>0.21941576982209501</v>
      </c>
    </row>
    <row r="12" spans="1:5" x14ac:dyDescent="0.35">
      <c r="A12" s="12" t="s">
        <v>17</v>
      </c>
      <c r="B12" s="64">
        <v>376058309</v>
      </c>
      <c r="C12" s="11">
        <v>5121</v>
      </c>
      <c r="D12" s="11">
        <v>1150</v>
      </c>
      <c r="E12" s="13">
        <v>0.22456551454793999</v>
      </c>
    </row>
    <row r="14" spans="1:5" x14ac:dyDescent="0.35">
      <c r="A14" t="s">
        <v>19</v>
      </c>
    </row>
    <row r="16" spans="1:5" x14ac:dyDescent="0.35">
      <c r="A16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"/>
  <sheetViews>
    <sheetView workbookViewId="0"/>
  </sheetViews>
  <sheetFormatPr defaultColWidth="10.90625" defaultRowHeight="14.5" x14ac:dyDescent="0.35"/>
  <cols>
    <col min="1" max="1" width="6.7265625" customWidth="1"/>
    <col min="2" max="2" width="15.7265625" customWidth="1"/>
    <col min="3" max="3" width="20.7265625" customWidth="1"/>
  </cols>
  <sheetData>
    <row r="1" spans="1:3" x14ac:dyDescent="0.35">
      <c r="A1" t="s">
        <v>20</v>
      </c>
    </row>
    <row r="3" spans="1:3" x14ac:dyDescent="0.35">
      <c r="A3" s="9" t="s">
        <v>4</v>
      </c>
      <c r="B3" s="8" t="s">
        <v>21</v>
      </c>
      <c r="C3" s="10" t="s">
        <v>5</v>
      </c>
    </row>
    <row r="4" spans="1:3" x14ac:dyDescent="0.35">
      <c r="A4" s="65">
        <v>2021</v>
      </c>
      <c r="B4" t="s">
        <v>22</v>
      </c>
      <c r="C4" s="67">
        <v>20504704</v>
      </c>
    </row>
    <row r="5" spans="1:3" x14ac:dyDescent="0.35">
      <c r="A5" s="65">
        <v>2021</v>
      </c>
      <c r="B5" t="s">
        <v>23</v>
      </c>
      <c r="C5" s="67">
        <v>128508979</v>
      </c>
    </row>
    <row r="6" spans="1:3" x14ac:dyDescent="0.35">
      <c r="A6" s="65">
        <v>2022</v>
      </c>
      <c r="B6" t="s">
        <v>22</v>
      </c>
      <c r="C6" s="67">
        <v>25787036</v>
      </c>
    </row>
    <row r="7" spans="1:3" x14ac:dyDescent="0.35">
      <c r="A7" s="65">
        <v>2022</v>
      </c>
      <c r="B7" t="s">
        <v>23</v>
      </c>
      <c r="C7" s="67">
        <v>175122575</v>
      </c>
    </row>
    <row r="8" spans="1:3" x14ac:dyDescent="0.35">
      <c r="A8" s="65">
        <v>2023</v>
      </c>
      <c r="B8" t="s">
        <v>22</v>
      </c>
      <c r="C8" s="67">
        <v>65300612</v>
      </c>
    </row>
    <row r="9" spans="1:3" x14ac:dyDescent="0.35">
      <c r="A9" s="65">
        <v>2023</v>
      </c>
      <c r="B9" t="s">
        <v>23</v>
      </c>
      <c r="C9" s="67">
        <v>182913616</v>
      </c>
    </row>
    <row r="10" spans="1:3" x14ac:dyDescent="0.35">
      <c r="A10" s="65">
        <v>2024</v>
      </c>
      <c r="B10" t="s">
        <v>22</v>
      </c>
      <c r="C10" s="67">
        <v>97438877</v>
      </c>
    </row>
    <row r="11" spans="1:3" x14ac:dyDescent="0.35">
      <c r="A11" s="65">
        <v>2024</v>
      </c>
      <c r="B11" t="s">
        <v>23</v>
      </c>
      <c r="C11" s="67">
        <v>218750908</v>
      </c>
    </row>
    <row r="12" spans="1:3" x14ac:dyDescent="0.35">
      <c r="A12" s="65">
        <v>2025</v>
      </c>
      <c r="B12" t="s">
        <v>22</v>
      </c>
      <c r="C12" s="67">
        <v>83285278</v>
      </c>
    </row>
    <row r="13" spans="1:3" x14ac:dyDescent="0.35">
      <c r="A13" s="66">
        <v>2025</v>
      </c>
      <c r="B13" s="16" t="s">
        <v>23</v>
      </c>
      <c r="C13" s="68">
        <v>292773031</v>
      </c>
    </row>
    <row r="15" spans="1:3" x14ac:dyDescent="0.35">
      <c r="A15" t="s">
        <v>19</v>
      </c>
    </row>
    <row r="17" spans="1:1" x14ac:dyDescent="0.35">
      <c r="A17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7"/>
  <sheetViews>
    <sheetView workbookViewId="0">
      <selection activeCell="C4" sqref="C4:C13"/>
    </sheetView>
  </sheetViews>
  <sheetFormatPr defaultColWidth="10.90625" defaultRowHeight="14.5" x14ac:dyDescent="0.35"/>
  <cols>
    <col min="1" max="1" width="11.7265625" customWidth="1"/>
    <col min="2" max="2" width="15.7265625" customWidth="1"/>
    <col min="3" max="3" width="18.7265625" customWidth="1"/>
  </cols>
  <sheetData>
    <row r="1" spans="1:3" x14ac:dyDescent="0.35">
      <c r="A1" t="s">
        <v>25</v>
      </c>
    </row>
    <row r="3" spans="1:3" x14ac:dyDescent="0.35">
      <c r="A3" s="9" t="s">
        <v>26</v>
      </c>
      <c r="B3" s="8" t="s">
        <v>21</v>
      </c>
      <c r="C3" s="10" t="s">
        <v>6</v>
      </c>
    </row>
    <row r="4" spans="1:3" x14ac:dyDescent="0.35">
      <c r="A4" s="2" t="s">
        <v>27</v>
      </c>
      <c r="B4" t="s">
        <v>28</v>
      </c>
      <c r="C4" s="17">
        <v>1180</v>
      </c>
    </row>
    <row r="5" spans="1:3" x14ac:dyDescent="0.35">
      <c r="A5" s="2" t="s">
        <v>27</v>
      </c>
      <c r="B5" t="s">
        <v>29</v>
      </c>
      <c r="C5" s="17">
        <v>494</v>
      </c>
    </row>
    <row r="6" spans="1:3" x14ac:dyDescent="0.35">
      <c r="A6" s="2" t="s">
        <v>27</v>
      </c>
      <c r="B6" t="s">
        <v>30</v>
      </c>
      <c r="C6" s="17">
        <v>1082</v>
      </c>
    </row>
    <row r="7" spans="1:3" x14ac:dyDescent="0.35">
      <c r="A7" s="2" t="s">
        <v>27</v>
      </c>
      <c r="B7" t="s">
        <v>31</v>
      </c>
      <c r="C7" s="17">
        <v>1075</v>
      </c>
    </row>
    <row r="8" spans="1:3" x14ac:dyDescent="0.35">
      <c r="A8" s="2" t="s">
        <v>27</v>
      </c>
      <c r="B8" t="s">
        <v>32</v>
      </c>
      <c r="C8" s="17">
        <v>2035</v>
      </c>
    </row>
    <row r="9" spans="1:3" x14ac:dyDescent="0.35">
      <c r="A9" s="2" t="s">
        <v>33</v>
      </c>
      <c r="B9" t="s">
        <v>28</v>
      </c>
      <c r="C9" s="17">
        <v>999</v>
      </c>
    </row>
    <row r="10" spans="1:3" x14ac:dyDescent="0.35">
      <c r="A10" s="2" t="s">
        <v>33</v>
      </c>
      <c r="B10" t="s">
        <v>29</v>
      </c>
      <c r="C10" s="17">
        <v>663</v>
      </c>
    </row>
    <row r="11" spans="1:3" x14ac:dyDescent="0.35">
      <c r="A11" s="2" t="s">
        <v>33</v>
      </c>
      <c r="B11" t="s">
        <v>30</v>
      </c>
      <c r="C11" s="17">
        <v>1468</v>
      </c>
    </row>
    <row r="12" spans="1:3" x14ac:dyDescent="0.35">
      <c r="A12" s="2" t="s">
        <v>33</v>
      </c>
      <c r="B12" t="s">
        <v>31</v>
      </c>
      <c r="C12" s="17">
        <v>1109</v>
      </c>
    </row>
    <row r="13" spans="1:3" x14ac:dyDescent="0.35">
      <c r="A13" s="12" t="s">
        <v>33</v>
      </c>
      <c r="B13" s="16" t="s">
        <v>32</v>
      </c>
      <c r="C13" s="18">
        <v>1990</v>
      </c>
    </row>
    <row r="15" spans="1:3" x14ac:dyDescent="0.35">
      <c r="A15" t="s">
        <v>19</v>
      </c>
    </row>
    <row r="17" spans="1:1" x14ac:dyDescent="0.35">
      <c r="A17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4"/>
  <sheetViews>
    <sheetView workbookViewId="0"/>
  </sheetViews>
  <sheetFormatPr defaultColWidth="10.90625" defaultRowHeight="14.5" x14ac:dyDescent="0.35"/>
  <cols>
    <col min="1" max="1" width="30.7265625" customWidth="1"/>
    <col min="2" max="2" width="20.7265625" customWidth="1"/>
    <col min="3" max="3" width="18.7265625" customWidth="1"/>
    <col min="4" max="4" width="33.7265625" customWidth="1"/>
    <col min="5" max="5" width="34.7265625" customWidth="1"/>
  </cols>
  <sheetData>
    <row r="1" spans="1:5" x14ac:dyDescent="0.35">
      <c r="A1" t="s">
        <v>35</v>
      </c>
    </row>
    <row r="3" spans="1:5" x14ac:dyDescent="0.35">
      <c r="A3" s="9" t="s">
        <v>36</v>
      </c>
      <c r="B3" s="8" t="s">
        <v>5</v>
      </c>
      <c r="C3" s="8" t="s">
        <v>6</v>
      </c>
      <c r="D3" s="8" t="s">
        <v>7</v>
      </c>
      <c r="E3" s="10" t="s">
        <v>8</v>
      </c>
    </row>
    <row r="4" spans="1:5" x14ac:dyDescent="0.35">
      <c r="A4" s="2" t="s">
        <v>37</v>
      </c>
      <c r="B4" s="63">
        <v>10008353</v>
      </c>
      <c r="C4" s="69">
        <v>145</v>
      </c>
      <c r="D4" s="69" t="s">
        <v>38</v>
      </c>
      <c r="E4" s="19">
        <v>0.18620689655172401</v>
      </c>
    </row>
    <row r="5" spans="1:5" x14ac:dyDescent="0.35">
      <c r="A5" s="2" t="s">
        <v>39</v>
      </c>
      <c r="B5" s="63">
        <v>6085076</v>
      </c>
      <c r="C5" s="69">
        <v>81</v>
      </c>
      <c r="D5" s="69" t="s">
        <v>40</v>
      </c>
      <c r="E5" s="19">
        <v>8.6419753086419707E-2</v>
      </c>
    </row>
    <row r="6" spans="1:5" x14ac:dyDescent="0.35">
      <c r="A6" s="2" t="s">
        <v>41</v>
      </c>
      <c r="B6" s="63">
        <v>6745920</v>
      </c>
      <c r="C6" s="69">
        <v>92</v>
      </c>
      <c r="D6" s="69" t="s">
        <v>42</v>
      </c>
      <c r="E6" s="19">
        <v>5.4347826086956499E-2</v>
      </c>
    </row>
    <row r="7" spans="1:5" x14ac:dyDescent="0.35">
      <c r="A7" s="2" t="s">
        <v>43</v>
      </c>
      <c r="B7" s="63">
        <v>806260</v>
      </c>
      <c r="C7" s="69">
        <v>14</v>
      </c>
      <c r="D7" s="69" t="s">
        <v>44</v>
      </c>
      <c r="E7" s="19">
        <v>0</v>
      </c>
    </row>
    <row r="8" spans="1:5" x14ac:dyDescent="0.35">
      <c r="A8" s="2" t="s">
        <v>45</v>
      </c>
      <c r="B8" s="63">
        <v>7937306</v>
      </c>
      <c r="C8" s="69">
        <v>163</v>
      </c>
      <c r="D8" s="69" t="s">
        <v>46</v>
      </c>
      <c r="E8" s="19">
        <v>8.5889570552147201E-2</v>
      </c>
    </row>
    <row r="9" spans="1:5" x14ac:dyDescent="0.35">
      <c r="A9" s="2" t="s">
        <v>47</v>
      </c>
      <c r="B9" s="63">
        <v>20975747</v>
      </c>
      <c r="C9" s="69">
        <v>210</v>
      </c>
      <c r="D9" s="69" t="s">
        <v>48</v>
      </c>
      <c r="E9" s="19">
        <v>0.21904761904761899</v>
      </c>
    </row>
    <row r="10" spans="1:5" x14ac:dyDescent="0.35">
      <c r="A10" s="2" t="s">
        <v>49</v>
      </c>
      <c r="B10" s="63">
        <v>42496758</v>
      </c>
      <c r="C10" s="69">
        <v>565</v>
      </c>
      <c r="D10" s="69" t="s">
        <v>50</v>
      </c>
      <c r="E10" s="19">
        <v>0.19115044247787599</v>
      </c>
    </row>
    <row r="11" spans="1:5" x14ac:dyDescent="0.35">
      <c r="A11" s="2" t="s">
        <v>51</v>
      </c>
      <c r="B11" s="63">
        <v>1890927</v>
      </c>
      <c r="C11" s="69">
        <v>17</v>
      </c>
      <c r="D11" s="69" t="s">
        <v>44</v>
      </c>
      <c r="E11" s="19">
        <v>0</v>
      </c>
    </row>
    <row r="12" spans="1:5" x14ac:dyDescent="0.35">
      <c r="A12" s="2" t="s">
        <v>52</v>
      </c>
      <c r="B12" s="63">
        <v>5385809</v>
      </c>
      <c r="C12" s="69">
        <v>69</v>
      </c>
      <c r="D12" s="69" t="s">
        <v>40</v>
      </c>
      <c r="E12" s="19">
        <v>0.101449275362319</v>
      </c>
    </row>
    <row r="13" spans="1:5" x14ac:dyDescent="0.35">
      <c r="A13" s="2" t="s">
        <v>53</v>
      </c>
      <c r="B13" s="63">
        <v>2638335</v>
      </c>
      <c r="C13" s="69">
        <v>61</v>
      </c>
      <c r="D13" s="69" t="s">
        <v>42</v>
      </c>
      <c r="E13" s="19">
        <v>8.1967213114754106E-2</v>
      </c>
    </row>
    <row r="14" spans="1:5" x14ac:dyDescent="0.35">
      <c r="A14" s="2" t="s">
        <v>54</v>
      </c>
      <c r="B14" s="63">
        <v>11612069</v>
      </c>
      <c r="C14" s="69">
        <v>179</v>
      </c>
      <c r="D14" s="69" t="s">
        <v>55</v>
      </c>
      <c r="E14" s="19">
        <v>5.5865921787709501E-2</v>
      </c>
    </row>
    <row r="15" spans="1:5" x14ac:dyDescent="0.35">
      <c r="A15" s="2" t="s">
        <v>56</v>
      </c>
      <c r="B15" s="63">
        <v>16386322</v>
      </c>
      <c r="C15" s="69">
        <v>242</v>
      </c>
      <c r="D15" s="69" t="s">
        <v>57</v>
      </c>
      <c r="E15" s="19">
        <v>5.3719008264462798E-2</v>
      </c>
    </row>
    <row r="16" spans="1:5" x14ac:dyDescent="0.35">
      <c r="A16" s="2" t="s">
        <v>58</v>
      </c>
      <c r="B16" s="63">
        <v>1001346</v>
      </c>
      <c r="C16" s="69">
        <v>22</v>
      </c>
      <c r="D16" s="69" t="s">
        <v>44</v>
      </c>
      <c r="E16" s="19">
        <v>0</v>
      </c>
    </row>
    <row r="17" spans="1:5" x14ac:dyDescent="0.35">
      <c r="A17" s="2" t="s">
        <v>59</v>
      </c>
      <c r="B17" s="63">
        <v>1736684</v>
      </c>
      <c r="C17" s="69">
        <v>29</v>
      </c>
      <c r="D17" s="69" t="s">
        <v>60</v>
      </c>
      <c r="E17" s="19">
        <v>0.10344827586206901</v>
      </c>
    </row>
    <row r="18" spans="1:5" x14ac:dyDescent="0.35">
      <c r="A18" s="2" t="s">
        <v>61</v>
      </c>
      <c r="B18" s="63">
        <v>8758544</v>
      </c>
      <c r="C18" s="69">
        <v>125</v>
      </c>
      <c r="D18" s="69" t="s">
        <v>62</v>
      </c>
      <c r="E18" s="19">
        <v>8.7999999999999995E-2</v>
      </c>
    </row>
    <row r="19" spans="1:5" x14ac:dyDescent="0.35">
      <c r="A19" s="2" t="s">
        <v>63</v>
      </c>
      <c r="B19" s="63">
        <v>4548225</v>
      </c>
      <c r="C19" s="69">
        <v>70</v>
      </c>
      <c r="D19" s="69" t="s">
        <v>64</v>
      </c>
      <c r="E19" s="19">
        <v>0.128571428571429</v>
      </c>
    </row>
    <row r="20" spans="1:5" x14ac:dyDescent="0.35">
      <c r="A20" s="70" t="s">
        <v>65</v>
      </c>
      <c r="B20" s="73">
        <v>149013683</v>
      </c>
      <c r="C20" s="71">
        <v>2075</v>
      </c>
      <c r="D20" s="71" t="s">
        <v>66</v>
      </c>
      <c r="E20" s="72">
        <v>0.124819277108434</v>
      </c>
    </row>
    <row r="22" spans="1:5" x14ac:dyDescent="0.35">
      <c r="A22" t="s">
        <v>19</v>
      </c>
    </row>
    <row r="24" spans="1:5" x14ac:dyDescent="0.35">
      <c r="A24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4"/>
  <sheetViews>
    <sheetView workbookViewId="0"/>
  </sheetViews>
  <sheetFormatPr defaultColWidth="10.90625" defaultRowHeight="14.5" x14ac:dyDescent="0.35"/>
  <cols>
    <col min="1" max="1" width="30.7265625" customWidth="1"/>
    <col min="2" max="2" width="20.7265625" customWidth="1"/>
    <col min="3" max="3" width="18.7265625" customWidth="1"/>
    <col min="4" max="4" width="29" bestFit="1" customWidth="1"/>
    <col min="5" max="5" width="31.08984375" bestFit="1" customWidth="1"/>
  </cols>
  <sheetData>
    <row r="1" spans="1:5" x14ac:dyDescent="0.35">
      <c r="A1" t="s">
        <v>68</v>
      </c>
    </row>
    <row r="3" spans="1:5" x14ac:dyDescent="0.35">
      <c r="A3" s="9" t="s">
        <v>36</v>
      </c>
      <c r="B3" s="8" t="s">
        <v>5</v>
      </c>
      <c r="C3" s="8" t="s">
        <v>6</v>
      </c>
      <c r="D3" s="8" t="s">
        <v>7</v>
      </c>
      <c r="E3" s="10" t="s">
        <v>8</v>
      </c>
    </row>
    <row r="4" spans="1:5" x14ac:dyDescent="0.35">
      <c r="A4" s="2" t="s">
        <v>37</v>
      </c>
      <c r="B4" s="63">
        <v>14179915</v>
      </c>
      <c r="C4" s="69">
        <v>216</v>
      </c>
      <c r="D4" s="69" t="s">
        <v>69</v>
      </c>
      <c r="E4" s="20">
        <v>0.17592592592592601</v>
      </c>
    </row>
    <row r="5" spans="1:5" x14ac:dyDescent="0.35">
      <c r="A5" s="2" t="s">
        <v>39</v>
      </c>
      <c r="B5" s="63">
        <v>7099550</v>
      </c>
      <c r="C5" s="69">
        <v>106</v>
      </c>
      <c r="D5" s="69" t="s">
        <v>70</v>
      </c>
      <c r="E5" s="20">
        <v>0.14150943396226401</v>
      </c>
    </row>
    <row r="6" spans="1:5" x14ac:dyDescent="0.35">
      <c r="A6" s="2" t="s">
        <v>41</v>
      </c>
      <c r="B6" s="63">
        <v>9495971</v>
      </c>
      <c r="C6" s="69">
        <v>143</v>
      </c>
      <c r="D6" s="69" t="s">
        <v>42</v>
      </c>
      <c r="E6" s="20">
        <v>3.4965034965035002E-2</v>
      </c>
    </row>
    <row r="7" spans="1:5" x14ac:dyDescent="0.35">
      <c r="A7" s="2" t="s">
        <v>43</v>
      </c>
      <c r="B7" s="63">
        <v>2267884</v>
      </c>
      <c r="C7" s="69">
        <v>54</v>
      </c>
      <c r="D7" s="69" t="s">
        <v>44</v>
      </c>
      <c r="E7" s="20">
        <v>0</v>
      </c>
    </row>
    <row r="8" spans="1:5" x14ac:dyDescent="0.35">
      <c r="A8" s="2" t="s">
        <v>45</v>
      </c>
      <c r="B8" s="63">
        <v>13854672</v>
      </c>
      <c r="C8" s="69">
        <v>274</v>
      </c>
      <c r="D8" s="69" t="s">
        <v>71</v>
      </c>
      <c r="E8" s="20">
        <v>0.160583941605839</v>
      </c>
    </row>
    <row r="9" spans="1:5" x14ac:dyDescent="0.35">
      <c r="A9" s="2" t="s">
        <v>47</v>
      </c>
      <c r="B9" s="63">
        <v>31877471</v>
      </c>
      <c r="C9" s="69">
        <v>333</v>
      </c>
      <c r="D9" s="69" t="s">
        <v>72</v>
      </c>
      <c r="E9" s="20">
        <v>0.156156156156156</v>
      </c>
    </row>
    <row r="10" spans="1:5" x14ac:dyDescent="0.35">
      <c r="A10" s="2" t="s">
        <v>49</v>
      </c>
      <c r="B10" s="63">
        <v>49827672</v>
      </c>
      <c r="C10" s="69">
        <v>721</v>
      </c>
      <c r="D10" s="69" t="s">
        <v>73</v>
      </c>
      <c r="E10" s="20">
        <v>0.22052704576976401</v>
      </c>
    </row>
    <row r="11" spans="1:5" x14ac:dyDescent="0.35">
      <c r="A11" s="2" t="s">
        <v>51</v>
      </c>
      <c r="B11" s="63">
        <v>1435384</v>
      </c>
      <c r="C11" s="69">
        <v>17</v>
      </c>
      <c r="D11" s="69" t="s">
        <v>44</v>
      </c>
      <c r="E11" s="20">
        <v>0</v>
      </c>
    </row>
    <row r="12" spans="1:5" x14ac:dyDescent="0.35">
      <c r="A12" s="2" t="s">
        <v>52</v>
      </c>
      <c r="B12" s="63">
        <v>8191219</v>
      </c>
      <c r="C12" s="69">
        <v>99</v>
      </c>
      <c r="D12" s="69" t="s">
        <v>40</v>
      </c>
      <c r="E12" s="20">
        <v>7.0707070707070704E-2</v>
      </c>
    </row>
    <row r="13" spans="1:5" x14ac:dyDescent="0.35">
      <c r="A13" s="2" t="s">
        <v>53</v>
      </c>
      <c r="B13" s="63">
        <v>4318260</v>
      </c>
      <c r="C13" s="69">
        <v>89</v>
      </c>
      <c r="D13" s="69" t="s">
        <v>74</v>
      </c>
      <c r="E13" s="20">
        <v>0.19101123595505601</v>
      </c>
    </row>
    <row r="14" spans="1:5" x14ac:dyDescent="0.35">
      <c r="A14" s="2" t="s">
        <v>54</v>
      </c>
      <c r="B14" s="63">
        <v>20123591</v>
      </c>
      <c r="C14" s="69">
        <v>320</v>
      </c>
      <c r="D14" s="69" t="s">
        <v>57</v>
      </c>
      <c r="E14" s="20">
        <v>4.0625000000000001E-2</v>
      </c>
    </row>
    <row r="15" spans="1:5" x14ac:dyDescent="0.35">
      <c r="A15" s="2" t="s">
        <v>56</v>
      </c>
      <c r="B15" s="63">
        <v>17171444</v>
      </c>
      <c r="C15" s="69">
        <v>319</v>
      </c>
      <c r="D15" s="69" t="s">
        <v>75</v>
      </c>
      <c r="E15" s="20">
        <v>6.5830721003134807E-2</v>
      </c>
    </row>
    <row r="16" spans="1:5" x14ac:dyDescent="0.35">
      <c r="A16" s="2" t="s">
        <v>58</v>
      </c>
      <c r="B16" s="63">
        <v>2480466</v>
      </c>
      <c r="C16" s="69">
        <v>54</v>
      </c>
      <c r="D16" s="69" t="s">
        <v>60</v>
      </c>
      <c r="E16" s="20">
        <v>1.85185185185185E-2</v>
      </c>
    </row>
    <row r="17" spans="1:5" x14ac:dyDescent="0.35">
      <c r="A17" s="2" t="s">
        <v>59</v>
      </c>
      <c r="B17" s="63">
        <v>2407788</v>
      </c>
      <c r="C17" s="69">
        <v>40</v>
      </c>
      <c r="D17" s="69" t="s">
        <v>60</v>
      </c>
      <c r="E17" s="20">
        <v>2.5000000000000001E-2</v>
      </c>
    </row>
    <row r="18" spans="1:5" x14ac:dyDescent="0.35">
      <c r="A18" s="2" t="s">
        <v>61</v>
      </c>
      <c r="B18" s="63">
        <v>10308619</v>
      </c>
      <c r="C18" s="69">
        <v>166</v>
      </c>
      <c r="D18" s="69" t="s">
        <v>76</v>
      </c>
      <c r="E18" s="20">
        <v>0.114457831325301</v>
      </c>
    </row>
    <row r="19" spans="1:5" x14ac:dyDescent="0.35">
      <c r="A19" s="2" t="s">
        <v>63</v>
      </c>
      <c r="B19" s="63">
        <v>5869705</v>
      </c>
      <c r="C19" s="69">
        <v>80</v>
      </c>
      <c r="D19" s="69" t="s">
        <v>40</v>
      </c>
      <c r="E19" s="20">
        <v>8.7499999999999994E-2</v>
      </c>
    </row>
    <row r="20" spans="1:5" x14ac:dyDescent="0.35">
      <c r="A20" s="70" t="s">
        <v>65</v>
      </c>
      <c r="B20" s="73">
        <v>200909611</v>
      </c>
      <c r="C20" s="71">
        <v>3016</v>
      </c>
      <c r="D20" s="71" t="s">
        <v>77</v>
      </c>
      <c r="E20" s="72">
        <v>0.129973474801061</v>
      </c>
    </row>
    <row r="22" spans="1:5" x14ac:dyDescent="0.35">
      <c r="A22" t="s">
        <v>19</v>
      </c>
    </row>
    <row r="24" spans="1:5" x14ac:dyDescent="0.35">
      <c r="A24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4"/>
  <sheetViews>
    <sheetView workbookViewId="0"/>
  </sheetViews>
  <sheetFormatPr defaultColWidth="10.90625" defaultRowHeight="14.5" x14ac:dyDescent="0.35"/>
  <cols>
    <col min="1" max="1" width="30.7265625" customWidth="1"/>
    <col min="2" max="2" width="20.7265625" customWidth="1"/>
    <col min="3" max="3" width="18.7265625" customWidth="1"/>
    <col min="4" max="4" width="29" bestFit="1" customWidth="1"/>
    <col min="5" max="5" width="31.08984375" bestFit="1" customWidth="1"/>
  </cols>
  <sheetData>
    <row r="1" spans="1:5" x14ac:dyDescent="0.35">
      <c r="A1" t="s">
        <v>79</v>
      </c>
    </row>
    <row r="3" spans="1:5" x14ac:dyDescent="0.35">
      <c r="A3" s="9" t="s">
        <v>36</v>
      </c>
      <c r="B3" s="8" t="s">
        <v>5</v>
      </c>
      <c r="C3" s="8" t="s">
        <v>6</v>
      </c>
      <c r="D3" s="8" t="s">
        <v>7</v>
      </c>
      <c r="E3" s="10" t="s">
        <v>8</v>
      </c>
    </row>
    <row r="4" spans="1:5" x14ac:dyDescent="0.35">
      <c r="A4" s="2" t="s">
        <v>37</v>
      </c>
      <c r="B4" s="63">
        <v>16723467</v>
      </c>
      <c r="C4" s="69">
        <v>232</v>
      </c>
      <c r="D4" s="69" t="s">
        <v>80</v>
      </c>
      <c r="E4" s="21">
        <v>0.31465517241379298</v>
      </c>
    </row>
    <row r="5" spans="1:5" x14ac:dyDescent="0.35">
      <c r="A5" s="2" t="s">
        <v>39</v>
      </c>
      <c r="B5" s="63">
        <v>9898408</v>
      </c>
      <c r="C5" s="69">
        <v>114</v>
      </c>
      <c r="D5" s="69" t="s">
        <v>81</v>
      </c>
      <c r="E5" s="21">
        <v>0.34210526315789502</v>
      </c>
    </row>
    <row r="6" spans="1:5" x14ac:dyDescent="0.35">
      <c r="A6" s="2" t="s">
        <v>41</v>
      </c>
      <c r="B6" s="63">
        <v>15623431</v>
      </c>
      <c r="C6" s="69">
        <v>199</v>
      </c>
      <c r="D6" s="69" t="s">
        <v>55</v>
      </c>
      <c r="E6" s="21">
        <v>5.0251256281407003E-2</v>
      </c>
    </row>
    <row r="7" spans="1:5" x14ac:dyDescent="0.35">
      <c r="A7" s="2" t="s">
        <v>43</v>
      </c>
      <c r="B7" s="63">
        <v>2664544</v>
      </c>
      <c r="C7" s="69">
        <v>62</v>
      </c>
      <c r="D7" s="69" t="s">
        <v>60</v>
      </c>
      <c r="E7" s="21">
        <v>1.6129032258064498E-2</v>
      </c>
    </row>
    <row r="8" spans="1:5" x14ac:dyDescent="0.35">
      <c r="A8" s="2" t="s">
        <v>45</v>
      </c>
      <c r="B8" s="63">
        <v>14360936</v>
      </c>
      <c r="C8" s="69">
        <v>296</v>
      </c>
      <c r="D8" s="69" t="s">
        <v>82</v>
      </c>
      <c r="E8" s="21">
        <v>0.17229729729729701</v>
      </c>
    </row>
    <row r="9" spans="1:5" x14ac:dyDescent="0.35">
      <c r="A9" s="2" t="s">
        <v>47</v>
      </c>
      <c r="B9" s="63">
        <v>27689304</v>
      </c>
      <c r="C9" s="69">
        <v>280</v>
      </c>
      <c r="D9" s="69" t="s">
        <v>83</v>
      </c>
      <c r="E9" s="21">
        <v>0.253571428571429</v>
      </c>
    </row>
    <row r="10" spans="1:5" x14ac:dyDescent="0.35">
      <c r="A10" s="2" t="s">
        <v>49</v>
      </c>
      <c r="B10" s="63">
        <v>54318323</v>
      </c>
      <c r="C10" s="69">
        <v>869</v>
      </c>
      <c r="D10" s="69" t="s">
        <v>84</v>
      </c>
      <c r="E10" s="21">
        <v>0.30955120828538601</v>
      </c>
    </row>
    <row r="11" spans="1:5" x14ac:dyDescent="0.35">
      <c r="A11" s="2" t="s">
        <v>51</v>
      </c>
      <c r="B11" s="63">
        <v>746146</v>
      </c>
      <c r="C11" s="69">
        <v>11</v>
      </c>
      <c r="D11" s="69" t="s">
        <v>44</v>
      </c>
      <c r="E11" s="21">
        <v>0</v>
      </c>
    </row>
    <row r="12" spans="1:5" x14ac:dyDescent="0.35">
      <c r="A12" s="2" t="s">
        <v>52</v>
      </c>
      <c r="B12" s="63">
        <v>10480900</v>
      </c>
      <c r="C12" s="69">
        <v>137</v>
      </c>
      <c r="D12" s="69" t="s">
        <v>85</v>
      </c>
      <c r="E12" s="21">
        <v>0.26277372262773702</v>
      </c>
    </row>
    <row r="13" spans="1:5" x14ac:dyDescent="0.35">
      <c r="A13" s="2" t="s">
        <v>53</v>
      </c>
      <c r="B13" s="63">
        <v>6681290</v>
      </c>
      <c r="C13" s="69">
        <v>92</v>
      </c>
      <c r="D13" s="69" t="s">
        <v>46</v>
      </c>
      <c r="E13" s="21">
        <v>0.15217391304347799</v>
      </c>
    </row>
    <row r="14" spans="1:5" x14ac:dyDescent="0.35">
      <c r="A14" s="2" t="s">
        <v>54</v>
      </c>
      <c r="B14" s="63">
        <v>24405704</v>
      </c>
      <c r="C14" s="69">
        <v>383</v>
      </c>
      <c r="D14" s="69" t="s">
        <v>86</v>
      </c>
      <c r="E14" s="21">
        <v>9.1383812010443904E-2</v>
      </c>
    </row>
    <row r="15" spans="1:5" x14ac:dyDescent="0.35">
      <c r="A15" s="2" t="s">
        <v>56</v>
      </c>
      <c r="B15" s="63">
        <v>28746438</v>
      </c>
      <c r="C15" s="69">
        <v>464</v>
      </c>
      <c r="D15" s="69" t="s">
        <v>71</v>
      </c>
      <c r="E15" s="21">
        <v>9.4827586206896505E-2</v>
      </c>
    </row>
    <row r="16" spans="1:5" x14ac:dyDescent="0.35">
      <c r="A16" s="2" t="s">
        <v>58</v>
      </c>
      <c r="B16" s="63">
        <v>5351702</v>
      </c>
      <c r="C16" s="69">
        <v>95</v>
      </c>
      <c r="D16" s="69" t="s">
        <v>60</v>
      </c>
      <c r="E16" s="21">
        <v>4.2105263157894701E-2</v>
      </c>
    </row>
    <row r="17" spans="1:5" x14ac:dyDescent="0.35">
      <c r="A17" s="2" t="s">
        <v>59</v>
      </c>
      <c r="B17" s="63">
        <v>3654782</v>
      </c>
      <c r="C17" s="69">
        <v>42</v>
      </c>
      <c r="D17" s="69" t="s">
        <v>40</v>
      </c>
      <c r="E17" s="21">
        <v>0.16666666666666699</v>
      </c>
    </row>
    <row r="18" spans="1:5" x14ac:dyDescent="0.35">
      <c r="A18" s="2" t="s">
        <v>61</v>
      </c>
      <c r="B18" s="63">
        <v>18407794</v>
      </c>
      <c r="C18" s="69">
        <v>268</v>
      </c>
      <c r="D18" s="69" t="s">
        <v>87</v>
      </c>
      <c r="E18" s="21">
        <v>0.16044776119403001</v>
      </c>
    </row>
    <row r="19" spans="1:5" x14ac:dyDescent="0.35">
      <c r="A19" s="2" t="s">
        <v>63</v>
      </c>
      <c r="B19" s="63">
        <v>8461059</v>
      </c>
      <c r="C19" s="69">
        <v>118</v>
      </c>
      <c r="D19" s="69" t="s">
        <v>40</v>
      </c>
      <c r="E19" s="21">
        <v>5.93220338983051E-2</v>
      </c>
    </row>
    <row r="20" spans="1:5" x14ac:dyDescent="0.35">
      <c r="A20" s="70" t="s">
        <v>65</v>
      </c>
      <c r="B20" s="73">
        <v>248214227</v>
      </c>
      <c r="C20" s="71">
        <v>3649</v>
      </c>
      <c r="D20" s="71" t="s">
        <v>88</v>
      </c>
      <c r="E20" s="72">
        <v>0.19018909290216501</v>
      </c>
    </row>
    <row r="22" spans="1:5" x14ac:dyDescent="0.35">
      <c r="A22" t="s">
        <v>19</v>
      </c>
    </row>
    <row r="24" spans="1:5" x14ac:dyDescent="0.35">
      <c r="A24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4"/>
  <sheetViews>
    <sheetView workbookViewId="0"/>
  </sheetViews>
  <sheetFormatPr defaultColWidth="10.90625" defaultRowHeight="14.5" x14ac:dyDescent="0.35"/>
  <cols>
    <col min="1" max="1" width="30.7265625" customWidth="1"/>
    <col min="2" max="2" width="20.7265625" customWidth="1"/>
    <col min="3" max="3" width="18.7265625" customWidth="1"/>
    <col min="4" max="4" width="33.7265625" customWidth="1"/>
    <col min="5" max="5" width="34.7265625" customWidth="1"/>
  </cols>
  <sheetData>
    <row r="1" spans="1:5" x14ac:dyDescent="0.35">
      <c r="A1" t="s">
        <v>90</v>
      </c>
    </row>
    <row r="3" spans="1:5" x14ac:dyDescent="0.35">
      <c r="A3" s="9" t="s">
        <v>36</v>
      </c>
      <c r="B3" s="8" t="s">
        <v>5</v>
      </c>
      <c r="C3" s="8" t="s">
        <v>6</v>
      </c>
      <c r="D3" s="8" t="s">
        <v>7</v>
      </c>
      <c r="E3" s="10" t="s">
        <v>8</v>
      </c>
    </row>
    <row r="4" spans="1:5" x14ac:dyDescent="0.35">
      <c r="A4" s="2" t="s">
        <v>37</v>
      </c>
      <c r="B4" s="63">
        <v>24368554</v>
      </c>
      <c r="C4" s="69">
        <v>279</v>
      </c>
      <c r="D4" s="69" t="s">
        <v>91</v>
      </c>
      <c r="E4" s="22">
        <v>0.33691756272401402</v>
      </c>
    </row>
    <row r="5" spans="1:5" x14ac:dyDescent="0.35">
      <c r="A5" s="2" t="s">
        <v>39</v>
      </c>
      <c r="B5" s="63">
        <v>14264514</v>
      </c>
      <c r="C5" s="69">
        <v>186</v>
      </c>
      <c r="D5" s="69" t="s">
        <v>72</v>
      </c>
      <c r="E5" s="22">
        <v>0.27956989247311798</v>
      </c>
    </row>
    <row r="6" spans="1:5" x14ac:dyDescent="0.35">
      <c r="A6" s="2" t="s">
        <v>41</v>
      </c>
      <c r="B6" s="63">
        <v>18020347</v>
      </c>
      <c r="C6" s="69">
        <v>232</v>
      </c>
      <c r="D6" s="69" t="s">
        <v>92</v>
      </c>
      <c r="E6" s="22">
        <v>7.7586206896551699E-2</v>
      </c>
    </row>
    <row r="7" spans="1:5" x14ac:dyDescent="0.35">
      <c r="A7" s="2" t="s">
        <v>43</v>
      </c>
      <c r="B7" s="63">
        <v>2505673</v>
      </c>
      <c r="C7" s="69">
        <v>60</v>
      </c>
      <c r="D7" s="69" t="s">
        <v>60</v>
      </c>
      <c r="E7" s="22">
        <v>1.6666666666666701E-2</v>
      </c>
    </row>
    <row r="8" spans="1:5" x14ac:dyDescent="0.35">
      <c r="A8" s="2" t="s">
        <v>45</v>
      </c>
      <c r="B8" s="63">
        <v>24782047</v>
      </c>
      <c r="C8" s="69">
        <v>391</v>
      </c>
      <c r="D8" s="69" t="s">
        <v>93</v>
      </c>
      <c r="E8" s="22">
        <v>0.17135549872122799</v>
      </c>
    </row>
    <row r="9" spans="1:5" x14ac:dyDescent="0.35">
      <c r="A9" s="2" t="s">
        <v>47</v>
      </c>
      <c r="B9" s="63">
        <v>33096661</v>
      </c>
      <c r="C9" s="69">
        <v>369</v>
      </c>
      <c r="D9" s="69" t="s">
        <v>94</v>
      </c>
      <c r="E9" s="22">
        <v>0.26287262872628703</v>
      </c>
    </row>
    <row r="10" spans="1:5" x14ac:dyDescent="0.35">
      <c r="A10" s="2" t="s">
        <v>49</v>
      </c>
      <c r="B10" s="63">
        <v>67489994</v>
      </c>
      <c r="C10" s="69">
        <v>1126</v>
      </c>
      <c r="D10" s="69" t="s">
        <v>95</v>
      </c>
      <c r="E10" s="22">
        <v>0.336589698046181</v>
      </c>
    </row>
    <row r="11" spans="1:5" x14ac:dyDescent="0.35">
      <c r="A11" s="2" t="s">
        <v>51</v>
      </c>
      <c r="B11" s="63">
        <v>1106301</v>
      </c>
      <c r="C11" s="69">
        <v>16</v>
      </c>
      <c r="D11" s="69" t="s">
        <v>44</v>
      </c>
      <c r="E11" s="22">
        <v>0</v>
      </c>
    </row>
    <row r="12" spans="1:5" x14ac:dyDescent="0.35">
      <c r="A12" s="2" t="s">
        <v>52</v>
      </c>
      <c r="B12" s="63">
        <v>12107044</v>
      </c>
      <c r="C12" s="69">
        <v>153</v>
      </c>
      <c r="D12" s="69" t="s">
        <v>96</v>
      </c>
      <c r="E12" s="22">
        <v>0.26797385620914999</v>
      </c>
    </row>
    <row r="13" spans="1:5" x14ac:dyDescent="0.35">
      <c r="A13" s="2" t="s">
        <v>53</v>
      </c>
      <c r="B13" s="63">
        <v>5860268</v>
      </c>
      <c r="C13" s="69">
        <v>121</v>
      </c>
      <c r="D13" s="69" t="s">
        <v>97</v>
      </c>
      <c r="E13" s="22">
        <v>0.19008264462809901</v>
      </c>
    </row>
    <row r="14" spans="1:5" x14ac:dyDescent="0.35">
      <c r="A14" s="2" t="s">
        <v>54</v>
      </c>
      <c r="B14" s="63">
        <v>36298621</v>
      </c>
      <c r="C14" s="69">
        <v>469</v>
      </c>
      <c r="D14" s="69" t="s">
        <v>98</v>
      </c>
      <c r="E14" s="22">
        <v>0.17910447761194001</v>
      </c>
    </row>
    <row r="15" spans="1:5" x14ac:dyDescent="0.35">
      <c r="A15" s="2" t="s">
        <v>56</v>
      </c>
      <c r="B15" s="63">
        <v>32507724</v>
      </c>
      <c r="C15" s="69">
        <v>590</v>
      </c>
      <c r="D15" s="69" t="s">
        <v>99</v>
      </c>
      <c r="E15" s="22">
        <v>0.13050847457627099</v>
      </c>
    </row>
    <row r="16" spans="1:5" x14ac:dyDescent="0.35">
      <c r="A16" s="2" t="s">
        <v>58</v>
      </c>
      <c r="B16" s="63">
        <v>6093472</v>
      </c>
      <c r="C16" s="69">
        <v>92</v>
      </c>
      <c r="D16" s="69" t="s">
        <v>60</v>
      </c>
      <c r="E16" s="22">
        <v>3.2608695652173898E-2</v>
      </c>
    </row>
    <row r="17" spans="1:5" x14ac:dyDescent="0.35">
      <c r="A17" s="2" t="s">
        <v>59</v>
      </c>
      <c r="B17" s="63">
        <v>3384258</v>
      </c>
      <c r="C17" s="69">
        <v>38</v>
      </c>
      <c r="D17" s="69" t="s">
        <v>64</v>
      </c>
      <c r="E17" s="22">
        <v>0.23684210526315799</v>
      </c>
    </row>
    <row r="18" spans="1:5" x14ac:dyDescent="0.35">
      <c r="A18" s="2" t="s">
        <v>61</v>
      </c>
      <c r="B18" s="63">
        <v>26542798</v>
      </c>
      <c r="C18" s="69">
        <v>356</v>
      </c>
      <c r="D18" s="69" t="s">
        <v>100</v>
      </c>
      <c r="E18" s="22">
        <v>0.176966292134831</v>
      </c>
    </row>
    <row r="19" spans="1:5" x14ac:dyDescent="0.35">
      <c r="A19" s="2" t="s">
        <v>63</v>
      </c>
      <c r="B19" s="63">
        <v>7761511</v>
      </c>
      <c r="C19" s="69">
        <v>106</v>
      </c>
      <c r="D19" s="69" t="s">
        <v>70</v>
      </c>
      <c r="E19" s="22">
        <v>0.14150943396226401</v>
      </c>
    </row>
    <row r="20" spans="1:5" x14ac:dyDescent="0.35">
      <c r="A20" s="70" t="s">
        <v>65</v>
      </c>
      <c r="B20" s="73">
        <v>316189785</v>
      </c>
      <c r="C20" s="71">
        <v>4553</v>
      </c>
      <c r="D20" s="71" t="s">
        <v>101</v>
      </c>
      <c r="E20" s="72">
        <v>0.21941576982209501</v>
      </c>
    </row>
    <row r="22" spans="1:5" x14ac:dyDescent="0.35">
      <c r="A22" t="s">
        <v>19</v>
      </c>
    </row>
    <row r="24" spans="1:5" x14ac:dyDescent="0.35">
      <c r="A24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4"/>
  <sheetViews>
    <sheetView workbookViewId="0"/>
  </sheetViews>
  <sheetFormatPr defaultColWidth="10.90625" defaultRowHeight="14.5" x14ac:dyDescent="0.35"/>
  <cols>
    <col min="1" max="1" width="30.7265625" customWidth="1"/>
    <col min="2" max="2" width="20.7265625" customWidth="1"/>
    <col min="3" max="3" width="18.7265625" customWidth="1"/>
    <col min="4" max="4" width="33.7265625" customWidth="1"/>
    <col min="5" max="5" width="34.7265625" customWidth="1"/>
  </cols>
  <sheetData>
    <row r="1" spans="1:5" x14ac:dyDescent="0.35">
      <c r="A1" t="s">
        <v>103</v>
      </c>
    </row>
    <row r="3" spans="1:5" x14ac:dyDescent="0.35">
      <c r="A3" s="9" t="s">
        <v>36</v>
      </c>
      <c r="B3" s="8" t="s">
        <v>5</v>
      </c>
      <c r="C3" s="8" t="s">
        <v>6</v>
      </c>
      <c r="D3" s="8" t="s">
        <v>7</v>
      </c>
      <c r="E3" s="10" t="s">
        <v>8</v>
      </c>
    </row>
    <row r="4" spans="1:5" x14ac:dyDescent="0.35">
      <c r="A4" s="2" t="s">
        <v>37</v>
      </c>
      <c r="B4" s="63">
        <v>27707622</v>
      </c>
      <c r="C4" s="69">
        <v>312</v>
      </c>
      <c r="D4" s="69" t="s">
        <v>104</v>
      </c>
      <c r="E4" s="23">
        <v>0.33333333333333298</v>
      </c>
    </row>
    <row r="5" spans="1:5" x14ac:dyDescent="0.35">
      <c r="A5" s="2" t="s">
        <v>39</v>
      </c>
      <c r="B5" s="63">
        <v>19449017</v>
      </c>
      <c r="C5" s="69">
        <v>250</v>
      </c>
      <c r="D5" s="69" t="s">
        <v>105</v>
      </c>
      <c r="E5" s="23">
        <v>0.24</v>
      </c>
    </row>
    <row r="6" spans="1:5" x14ac:dyDescent="0.35">
      <c r="A6" s="2" t="s">
        <v>41</v>
      </c>
      <c r="B6" s="63">
        <v>20323069</v>
      </c>
      <c r="C6" s="69">
        <v>285</v>
      </c>
      <c r="D6" s="69" t="s">
        <v>76</v>
      </c>
      <c r="E6" s="23">
        <v>6.6666666666666693E-2</v>
      </c>
    </row>
    <row r="7" spans="1:5" x14ac:dyDescent="0.35">
      <c r="A7" s="2" t="s">
        <v>43</v>
      </c>
      <c r="B7" s="63">
        <v>4244411</v>
      </c>
      <c r="C7" s="69">
        <v>68</v>
      </c>
      <c r="D7" s="69" t="s">
        <v>44</v>
      </c>
      <c r="E7" s="23">
        <v>0</v>
      </c>
    </row>
    <row r="8" spans="1:5" x14ac:dyDescent="0.35">
      <c r="A8" s="2" t="s">
        <v>45</v>
      </c>
      <c r="B8" s="63">
        <v>22665837</v>
      </c>
      <c r="C8" s="69">
        <v>466</v>
      </c>
      <c r="D8" s="69" t="s">
        <v>106</v>
      </c>
      <c r="E8" s="23">
        <v>0.15021459227467801</v>
      </c>
    </row>
    <row r="9" spans="1:5" x14ac:dyDescent="0.35">
      <c r="A9" s="2" t="s">
        <v>47</v>
      </c>
      <c r="B9" s="63">
        <v>36451237</v>
      </c>
      <c r="C9" s="69">
        <v>453</v>
      </c>
      <c r="D9" s="69" t="s">
        <v>107</v>
      </c>
      <c r="E9" s="23">
        <v>0.28035320088300197</v>
      </c>
    </row>
    <row r="10" spans="1:5" x14ac:dyDescent="0.35">
      <c r="A10" s="2" t="s">
        <v>49</v>
      </c>
      <c r="B10" s="63">
        <v>85123673</v>
      </c>
      <c r="C10" s="69">
        <v>1316</v>
      </c>
      <c r="D10" s="69" t="s">
        <v>108</v>
      </c>
      <c r="E10" s="23">
        <v>0.316869300911854</v>
      </c>
    </row>
    <row r="11" spans="1:5" x14ac:dyDescent="0.35">
      <c r="A11" s="2" t="s">
        <v>51</v>
      </c>
      <c r="B11" s="63">
        <v>1730755</v>
      </c>
      <c r="C11" s="69">
        <v>14</v>
      </c>
      <c r="D11" s="69" t="s">
        <v>44</v>
      </c>
      <c r="E11" s="23">
        <v>0</v>
      </c>
    </row>
    <row r="12" spans="1:5" x14ac:dyDescent="0.35">
      <c r="A12" s="2" t="s">
        <v>52</v>
      </c>
      <c r="B12" s="63">
        <v>10162589</v>
      </c>
      <c r="C12" s="69">
        <v>159</v>
      </c>
      <c r="D12" s="69" t="s">
        <v>86</v>
      </c>
      <c r="E12" s="23">
        <v>0.22012578616352199</v>
      </c>
    </row>
    <row r="13" spans="1:5" x14ac:dyDescent="0.35">
      <c r="A13" s="2" t="s">
        <v>53</v>
      </c>
      <c r="B13" s="63">
        <v>8563522</v>
      </c>
      <c r="C13" s="69">
        <v>146</v>
      </c>
      <c r="D13" s="69" t="s">
        <v>109</v>
      </c>
      <c r="E13" s="23">
        <v>0.19178082191780799</v>
      </c>
    </row>
    <row r="14" spans="1:5" x14ac:dyDescent="0.35">
      <c r="A14" s="2" t="s">
        <v>54</v>
      </c>
      <c r="B14" s="63">
        <v>37912062</v>
      </c>
      <c r="C14" s="69">
        <v>440</v>
      </c>
      <c r="D14" s="69" t="s">
        <v>110</v>
      </c>
      <c r="E14" s="23">
        <v>0.2</v>
      </c>
    </row>
    <row r="15" spans="1:5" x14ac:dyDescent="0.35">
      <c r="A15" s="2" t="s">
        <v>56</v>
      </c>
      <c r="B15" s="63">
        <v>49340167</v>
      </c>
      <c r="C15" s="69">
        <v>688</v>
      </c>
      <c r="D15" s="69" t="s">
        <v>111</v>
      </c>
      <c r="E15" s="23">
        <v>0.170058139534884</v>
      </c>
    </row>
    <row r="16" spans="1:5" x14ac:dyDescent="0.35">
      <c r="A16" s="2" t="s">
        <v>58</v>
      </c>
      <c r="B16" s="63">
        <v>5737315</v>
      </c>
      <c r="C16" s="69">
        <v>88</v>
      </c>
      <c r="D16" s="69" t="s">
        <v>60</v>
      </c>
      <c r="E16" s="23">
        <v>4.5454545454545497E-2</v>
      </c>
    </row>
    <row r="17" spans="1:5" x14ac:dyDescent="0.35">
      <c r="A17" s="2" t="s">
        <v>59</v>
      </c>
      <c r="B17" s="63">
        <v>5231239</v>
      </c>
      <c r="C17" s="69">
        <v>47</v>
      </c>
      <c r="D17" s="69" t="s">
        <v>70</v>
      </c>
      <c r="E17" s="23">
        <v>0.319148936170213</v>
      </c>
    </row>
    <row r="18" spans="1:5" x14ac:dyDescent="0.35">
      <c r="A18" s="2" t="s">
        <v>61</v>
      </c>
      <c r="B18" s="63">
        <v>32242049</v>
      </c>
      <c r="C18" s="69">
        <v>336</v>
      </c>
      <c r="D18" s="69" t="s">
        <v>112</v>
      </c>
      <c r="E18" s="23">
        <v>0.20535714285714299</v>
      </c>
    </row>
    <row r="19" spans="1:5" x14ac:dyDescent="0.35">
      <c r="A19" s="2" t="s">
        <v>63</v>
      </c>
      <c r="B19" s="63">
        <v>9173743</v>
      </c>
      <c r="C19" s="69">
        <v>92</v>
      </c>
      <c r="D19" s="69" t="s">
        <v>113</v>
      </c>
      <c r="E19" s="23">
        <v>0.26086956521739102</v>
      </c>
    </row>
    <row r="20" spans="1:5" x14ac:dyDescent="0.35">
      <c r="A20" s="70" t="s">
        <v>65</v>
      </c>
      <c r="B20" s="73">
        <v>376058309</v>
      </c>
      <c r="C20" s="71">
        <v>5121</v>
      </c>
      <c r="D20" s="71" t="s">
        <v>114</v>
      </c>
      <c r="E20" s="72">
        <v>0.22456551454793999</v>
      </c>
    </row>
    <row r="22" spans="1:5" x14ac:dyDescent="0.35">
      <c r="A22" t="s">
        <v>19</v>
      </c>
    </row>
    <row r="24" spans="1:5" x14ac:dyDescent="0.35">
      <c r="A24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3"/>
  <sheetViews>
    <sheetView workbookViewId="0"/>
  </sheetViews>
  <sheetFormatPr defaultColWidth="10.90625" defaultRowHeight="14.5" x14ac:dyDescent="0.35"/>
  <cols>
    <col min="1" max="1" width="6.7265625" customWidth="1"/>
    <col min="2" max="2" width="30.7265625" customWidth="1"/>
    <col min="3" max="3" width="17.1796875" bestFit="1" customWidth="1"/>
    <col min="4" max="4" width="13.6328125" bestFit="1" customWidth="1"/>
  </cols>
  <sheetData>
    <row r="1" spans="1:4" x14ac:dyDescent="0.35">
      <c r="A1" t="s">
        <v>116</v>
      </c>
    </row>
    <row r="3" spans="1:4" x14ac:dyDescent="0.35">
      <c r="A3" s="9" t="s">
        <v>4</v>
      </c>
      <c r="B3" s="8" t="s">
        <v>36</v>
      </c>
      <c r="C3" s="8" t="s">
        <v>5</v>
      </c>
      <c r="D3" s="10" t="s">
        <v>117</v>
      </c>
    </row>
    <row r="4" spans="1:4" x14ac:dyDescent="0.35">
      <c r="A4" s="65">
        <v>2021</v>
      </c>
      <c r="B4" t="s">
        <v>37</v>
      </c>
      <c r="C4" s="63">
        <v>10008353</v>
      </c>
      <c r="D4" s="24">
        <v>2880432</v>
      </c>
    </row>
    <row r="5" spans="1:4" x14ac:dyDescent="0.35">
      <c r="A5" s="65">
        <v>2021</v>
      </c>
      <c r="B5" t="s">
        <v>39</v>
      </c>
      <c r="C5" s="63">
        <v>6085076</v>
      </c>
      <c r="D5" s="24">
        <v>2047900</v>
      </c>
    </row>
    <row r="6" spans="1:4" x14ac:dyDescent="0.35">
      <c r="A6" s="65">
        <v>2021</v>
      </c>
      <c r="B6" t="s">
        <v>41</v>
      </c>
      <c r="C6" s="63">
        <v>6745920</v>
      </c>
      <c r="D6" s="24">
        <v>2076382</v>
      </c>
    </row>
    <row r="7" spans="1:4" x14ac:dyDescent="0.35">
      <c r="A7" s="65">
        <v>2021</v>
      </c>
      <c r="B7" t="s">
        <v>43</v>
      </c>
      <c r="C7" s="63">
        <v>806260</v>
      </c>
      <c r="D7" s="24">
        <v>999205</v>
      </c>
    </row>
    <row r="8" spans="1:4" x14ac:dyDescent="0.35">
      <c r="A8" s="65">
        <v>2021</v>
      </c>
      <c r="B8" t="s">
        <v>45</v>
      </c>
      <c r="C8" s="63">
        <v>7937306</v>
      </c>
      <c r="D8" s="24">
        <v>2416902</v>
      </c>
    </row>
    <row r="9" spans="1:4" x14ac:dyDescent="0.35">
      <c r="A9" s="65">
        <v>2021</v>
      </c>
      <c r="B9" t="s">
        <v>47</v>
      </c>
      <c r="C9" s="63">
        <v>20975747</v>
      </c>
      <c r="D9" s="24">
        <v>3407727</v>
      </c>
    </row>
    <row r="10" spans="1:4" x14ac:dyDescent="0.35">
      <c r="A10" s="65">
        <v>2021</v>
      </c>
      <c r="B10" t="s">
        <v>49</v>
      </c>
      <c r="C10" s="63">
        <v>42496758</v>
      </c>
      <c r="D10" s="24">
        <v>5419721</v>
      </c>
    </row>
    <row r="11" spans="1:4" x14ac:dyDescent="0.35">
      <c r="A11" s="65">
        <v>2021</v>
      </c>
      <c r="B11" t="s">
        <v>51</v>
      </c>
      <c r="C11" s="63">
        <v>1890927</v>
      </c>
      <c r="D11" s="24">
        <v>969410</v>
      </c>
    </row>
    <row r="12" spans="1:4" x14ac:dyDescent="0.35">
      <c r="A12" s="65">
        <v>2021</v>
      </c>
      <c r="B12" t="s">
        <v>52</v>
      </c>
      <c r="C12" s="63">
        <v>5385809</v>
      </c>
      <c r="D12" s="24">
        <v>2110694</v>
      </c>
    </row>
    <row r="13" spans="1:4" x14ac:dyDescent="0.35">
      <c r="A13" s="65">
        <v>2021</v>
      </c>
      <c r="B13" t="s">
        <v>53</v>
      </c>
      <c r="C13" s="63">
        <v>2638335</v>
      </c>
      <c r="D13" s="24">
        <v>1165262</v>
      </c>
    </row>
    <row r="14" spans="1:4" x14ac:dyDescent="0.35">
      <c r="A14" s="65">
        <v>2021</v>
      </c>
      <c r="B14" t="s">
        <v>54</v>
      </c>
      <c r="C14" s="63">
        <v>11612069</v>
      </c>
      <c r="D14" s="24">
        <v>2346982</v>
      </c>
    </row>
    <row r="15" spans="1:4" x14ac:dyDescent="0.35">
      <c r="A15" s="65">
        <v>2021</v>
      </c>
      <c r="B15" t="s">
        <v>56</v>
      </c>
      <c r="C15" s="63">
        <v>16386322</v>
      </c>
      <c r="D15" s="24">
        <v>4455877</v>
      </c>
    </row>
    <row r="16" spans="1:4" x14ac:dyDescent="0.35">
      <c r="A16" s="65">
        <v>2021</v>
      </c>
      <c r="B16" t="s">
        <v>58</v>
      </c>
      <c r="C16" s="63">
        <v>1001346</v>
      </c>
      <c r="D16" s="24">
        <v>1212564</v>
      </c>
    </row>
    <row r="17" spans="1:4" x14ac:dyDescent="0.35">
      <c r="A17" s="65">
        <v>2021</v>
      </c>
      <c r="B17" t="s">
        <v>59</v>
      </c>
      <c r="C17" s="63">
        <v>1736684</v>
      </c>
      <c r="D17" s="24">
        <v>1405359</v>
      </c>
    </row>
    <row r="18" spans="1:4" x14ac:dyDescent="0.35">
      <c r="A18" s="65">
        <v>2021</v>
      </c>
      <c r="B18" t="s">
        <v>61</v>
      </c>
      <c r="C18" s="63">
        <v>8758544</v>
      </c>
      <c r="D18" s="24">
        <v>3489074</v>
      </c>
    </row>
    <row r="19" spans="1:4" x14ac:dyDescent="0.35">
      <c r="A19" s="66">
        <v>2021</v>
      </c>
      <c r="B19" s="16" t="s">
        <v>63</v>
      </c>
      <c r="C19" s="64">
        <v>4548225</v>
      </c>
      <c r="D19" s="25">
        <v>1676920</v>
      </c>
    </row>
    <row r="21" spans="1:4" x14ac:dyDescent="0.35">
      <c r="A21" t="s">
        <v>119</v>
      </c>
    </row>
    <row r="23" spans="1:4" x14ac:dyDescent="0.35">
      <c r="A23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3"/>
  <sheetViews>
    <sheetView workbookViewId="0"/>
  </sheetViews>
  <sheetFormatPr defaultColWidth="10.90625" defaultRowHeight="14.5" x14ac:dyDescent="0.35"/>
  <cols>
    <col min="1" max="1" width="6.7265625" customWidth="1"/>
    <col min="2" max="2" width="30.7265625" customWidth="1"/>
    <col min="3" max="3" width="17.1796875" bestFit="1" customWidth="1"/>
    <col min="4" max="4" width="13.6328125" bestFit="1" customWidth="1"/>
  </cols>
  <sheetData>
    <row r="1" spans="1:4" x14ac:dyDescent="0.35">
      <c r="A1" t="s">
        <v>120</v>
      </c>
    </row>
    <row r="3" spans="1:4" x14ac:dyDescent="0.35">
      <c r="A3" s="9" t="s">
        <v>4</v>
      </c>
      <c r="B3" s="8" t="s">
        <v>36</v>
      </c>
      <c r="C3" s="8" t="s">
        <v>5</v>
      </c>
      <c r="D3" s="10" t="s">
        <v>117</v>
      </c>
    </row>
    <row r="4" spans="1:4" x14ac:dyDescent="0.35">
      <c r="A4" s="65">
        <v>2022</v>
      </c>
      <c r="B4" t="s">
        <v>37</v>
      </c>
      <c r="C4" s="63">
        <v>14179915</v>
      </c>
      <c r="D4" s="26">
        <v>2888033</v>
      </c>
    </row>
    <row r="5" spans="1:4" x14ac:dyDescent="0.35">
      <c r="A5" s="65">
        <v>2022</v>
      </c>
      <c r="B5" t="s">
        <v>39</v>
      </c>
      <c r="C5" s="63">
        <v>7099550</v>
      </c>
      <c r="D5" s="26">
        <v>2006876</v>
      </c>
    </row>
    <row r="6" spans="1:4" x14ac:dyDescent="0.35">
      <c r="A6" s="65">
        <v>2022</v>
      </c>
      <c r="B6" t="s">
        <v>41</v>
      </c>
      <c r="C6" s="63">
        <v>9495971</v>
      </c>
      <c r="D6" s="26">
        <v>2024637</v>
      </c>
    </row>
    <row r="7" spans="1:4" x14ac:dyDescent="0.35">
      <c r="A7" s="65">
        <v>2022</v>
      </c>
      <c r="B7" t="s">
        <v>43</v>
      </c>
      <c r="C7" s="63">
        <v>2267884</v>
      </c>
      <c r="D7" s="26">
        <v>979976</v>
      </c>
    </row>
    <row r="8" spans="1:4" x14ac:dyDescent="0.35">
      <c r="A8" s="65">
        <v>2022</v>
      </c>
      <c r="B8" t="s">
        <v>45</v>
      </c>
      <c r="C8" s="63">
        <v>13854672</v>
      </c>
      <c r="D8" s="26">
        <v>2378483</v>
      </c>
    </row>
    <row r="9" spans="1:4" x14ac:dyDescent="0.35">
      <c r="A9" s="65">
        <v>2022</v>
      </c>
      <c r="B9" t="s">
        <v>47</v>
      </c>
      <c r="C9" s="63">
        <v>31877471</v>
      </c>
      <c r="D9" s="26">
        <v>3429014</v>
      </c>
    </row>
    <row r="10" spans="1:4" x14ac:dyDescent="0.35">
      <c r="A10" s="65">
        <v>2022</v>
      </c>
      <c r="B10" t="s">
        <v>49</v>
      </c>
      <c r="C10" s="63">
        <v>49827672</v>
      </c>
      <c r="D10" s="26">
        <v>5510612</v>
      </c>
    </row>
    <row r="11" spans="1:4" x14ac:dyDescent="0.35">
      <c r="A11" s="65">
        <v>2022</v>
      </c>
      <c r="B11" t="s">
        <v>51</v>
      </c>
      <c r="C11" s="63">
        <v>1435384</v>
      </c>
      <c r="D11" s="26">
        <v>942441</v>
      </c>
    </row>
    <row r="12" spans="1:4" x14ac:dyDescent="0.35">
      <c r="A12" s="65">
        <v>2022</v>
      </c>
      <c r="B12" t="s">
        <v>52</v>
      </c>
      <c r="C12" s="63">
        <v>8191219</v>
      </c>
      <c r="D12" s="26">
        <v>2079098</v>
      </c>
    </row>
    <row r="13" spans="1:4" x14ac:dyDescent="0.35">
      <c r="A13" s="65">
        <v>2022</v>
      </c>
      <c r="B13" t="s">
        <v>53</v>
      </c>
      <c r="C13" s="63">
        <v>4318260</v>
      </c>
      <c r="D13" s="26">
        <v>1143355</v>
      </c>
    </row>
    <row r="14" spans="1:4" x14ac:dyDescent="0.35">
      <c r="A14" s="65">
        <v>2022</v>
      </c>
      <c r="B14" t="s">
        <v>54</v>
      </c>
      <c r="C14" s="63">
        <v>20123591</v>
      </c>
      <c r="D14" s="26">
        <v>2358307</v>
      </c>
    </row>
    <row r="15" spans="1:4" x14ac:dyDescent="0.35">
      <c r="A15" s="65">
        <v>2022</v>
      </c>
      <c r="B15" t="s">
        <v>56</v>
      </c>
      <c r="C15" s="63">
        <v>17171444</v>
      </c>
      <c r="D15" s="26">
        <v>4346702</v>
      </c>
    </row>
    <row r="16" spans="1:4" x14ac:dyDescent="0.35">
      <c r="A16" s="65">
        <v>2022</v>
      </c>
      <c r="B16" t="s">
        <v>58</v>
      </c>
      <c r="C16" s="63">
        <v>2480466</v>
      </c>
      <c r="D16" s="26">
        <v>1178164</v>
      </c>
    </row>
    <row r="17" spans="1:4" x14ac:dyDescent="0.35">
      <c r="A17" s="65">
        <v>2022</v>
      </c>
      <c r="B17" t="s">
        <v>59</v>
      </c>
      <c r="C17" s="63">
        <v>2407788</v>
      </c>
      <c r="D17" s="26">
        <v>1366430</v>
      </c>
    </row>
    <row r="18" spans="1:4" x14ac:dyDescent="0.35">
      <c r="A18" s="65">
        <v>2022</v>
      </c>
      <c r="B18" t="s">
        <v>61</v>
      </c>
      <c r="C18" s="63">
        <v>10308619</v>
      </c>
      <c r="D18" s="26">
        <v>3493577</v>
      </c>
    </row>
    <row r="19" spans="1:4" x14ac:dyDescent="0.35">
      <c r="A19" s="66">
        <v>2022</v>
      </c>
      <c r="B19" s="16" t="s">
        <v>63</v>
      </c>
      <c r="C19" s="64">
        <v>5869705</v>
      </c>
      <c r="D19" s="27">
        <v>1640622</v>
      </c>
    </row>
    <row r="21" spans="1:4" x14ac:dyDescent="0.35">
      <c r="A21" t="s">
        <v>119</v>
      </c>
    </row>
    <row r="23" spans="1:4" x14ac:dyDescent="0.35">
      <c r="A23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3"/>
  <sheetViews>
    <sheetView workbookViewId="0"/>
  </sheetViews>
  <sheetFormatPr defaultColWidth="10.90625" defaultRowHeight="14.5" x14ac:dyDescent="0.35"/>
  <cols>
    <col min="1" max="1" width="6.7265625" style="74" customWidth="1"/>
    <col min="2" max="2" width="30.7265625" customWidth="1"/>
    <col min="3" max="3" width="17.1796875" bestFit="1" customWidth="1"/>
    <col min="4" max="4" width="13.6328125" bestFit="1" customWidth="1"/>
  </cols>
  <sheetData>
    <row r="1" spans="1:4" x14ac:dyDescent="0.35">
      <c r="A1" s="74" t="s">
        <v>122</v>
      </c>
    </row>
    <row r="3" spans="1:4" x14ac:dyDescent="0.35">
      <c r="A3" s="75" t="s">
        <v>4</v>
      </c>
      <c r="B3" s="8" t="s">
        <v>36</v>
      </c>
      <c r="C3" s="8" t="s">
        <v>5</v>
      </c>
      <c r="D3" s="10" t="s">
        <v>117</v>
      </c>
    </row>
    <row r="4" spans="1:4" x14ac:dyDescent="0.35">
      <c r="A4" s="65">
        <v>2023</v>
      </c>
      <c r="B4" t="s">
        <v>37</v>
      </c>
      <c r="C4" s="63">
        <v>16723467</v>
      </c>
      <c r="D4" s="28">
        <v>2879271</v>
      </c>
    </row>
    <row r="5" spans="1:4" x14ac:dyDescent="0.35">
      <c r="A5" s="65">
        <v>2023</v>
      </c>
      <c r="B5" t="s">
        <v>39</v>
      </c>
      <c r="C5" s="63">
        <v>9898408</v>
      </c>
      <c r="D5" s="28">
        <v>1996003</v>
      </c>
    </row>
    <row r="6" spans="1:4" x14ac:dyDescent="0.35">
      <c r="A6" s="65">
        <v>2023</v>
      </c>
      <c r="B6" t="s">
        <v>41</v>
      </c>
      <c r="C6" s="63">
        <v>15623431</v>
      </c>
      <c r="D6" s="28">
        <v>2011047</v>
      </c>
    </row>
    <row r="7" spans="1:4" x14ac:dyDescent="0.35">
      <c r="A7" s="65">
        <v>2023</v>
      </c>
      <c r="B7" t="s">
        <v>43</v>
      </c>
      <c r="C7" s="63">
        <v>2664544</v>
      </c>
      <c r="D7" s="28">
        <v>975023</v>
      </c>
    </row>
    <row r="8" spans="1:4" x14ac:dyDescent="0.35">
      <c r="A8" s="65">
        <v>2023</v>
      </c>
      <c r="B8" t="s">
        <v>45</v>
      </c>
      <c r="C8" s="63">
        <v>14360936</v>
      </c>
      <c r="D8" s="28">
        <v>2362519</v>
      </c>
    </row>
    <row r="9" spans="1:4" x14ac:dyDescent="0.35">
      <c r="A9" s="65">
        <v>2023</v>
      </c>
      <c r="B9" t="s">
        <v>47</v>
      </c>
      <c r="C9" s="63">
        <v>27689304</v>
      </c>
      <c r="D9" s="28">
        <v>3429632</v>
      </c>
    </row>
    <row r="10" spans="1:4" x14ac:dyDescent="0.35">
      <c r="A10" s="65">
        <v>2023</v>
      </c>
      <c r="B10" t="s">
        <v>49</v>
      </c>
      <c r="C10" s="63">
        <v>54318323</v>
      </c>
      <c r="D10" s="28">
        <v>5510527</v>
      </c>
    </row>
    <row r="11" spans="1:4" x14ac:dyDescent="0.35">
      <c r="A11" s="65">
        <v>2023</v>
      </c>
      <c r="B11" t="s">
        <v>51</v>
      </c>
      <c r="C11" s="63">
        <v>746146</v>
      </c>
      <c r="D11" s="28">
        <v>936725</v>
      </c>
    </row>
    <row r="12" spans="1:4" x14ac:dyDescent="0.35">
      <c r="A12" s="65">
        <v>2023</v>
      </c>
      <c r="B12" t="s">
        <v>52</v>
      </c>
      <c r="C12" s="63">
        <v>10480900</v>
      </c>
      <c r="D12" s="28">
        <v>2071676</v>
      </c>
    </row>
    <row r="13" spans="1:4" x14ac:dyDescent="0.35">
      <c r="A13" s="65">
        <v>2023</v>
      </c>
      <c r="B13" t="s">
        <v>53</v>
      </c>
      <c r="C13" s="63">
        <v>6681290</v>
      </c>
      <c r="D13" s="28">
        <v>1138216</v>
      </c>
    </row>
    <row r="14" spans="1:4" x14ac:dyDescent="0.35">
      <c r="A14" s="65">
        <v>2023</v>
      </c>
      <c r="B14" t="s">
        <v>54</v>
      </c>
      <c r="C14" s="63">
        <v>24405704</v>
      </c>
      <c r="D14" s="28">
        <v>2359573</v>
      </c>
    </row>
    <row r="15" spans="1:4" x14ac:dyDescent="0.35">
      <c r="A15" s="65">
        <v>2023</v>
      </c>
      <c r="B15" t="s">
        <v>56</v>
      </c>
      <c r="C15" s="63">
        <v>28746438</v>
      </c>
      <c r="D15" s="28">
        <v>4320130</v>
      </c>
    </row>
    <row r="16" spans="1:4" x14ac:dyDescent="0.35">
      <c r="A16" s="65">
        <v>2023</v>
      </c>
      <c r="B16" t="s">
        <v>58</v>
      </c>
      <c r="C16" s="63">
        <v>5351702</v>
      </c>
      <c r="D16" s="28">
        <v>1168499</v>
      </c>
    </row>
    <row r="17" spans="1:4" x14ac:dyDescent="0.35">
      <c r="A17" s="65">
        <v>2023</v>
      </c>
      <c r="B17" t="s">
        <v>59</v>
      </c>
      <c r="C17" s="63">
        <v>3654782</v>
      </c>
      <c r="D17" s="28">
        <v>1357910</v>
      </c>
    </row>
    <row r="18" spans="1:4" x14ac:dyDescent="0.35">
      <c r="A18" s="65">
        <v>2023</v>
      </c>
      <c r="B18" t="s">
        <v>61</v>
      </c>
      <c r="C18" s="63">
        <v>18407794</v>
      </c>
      <c r="D18" s="28">
        <v>3487973</v>
      </c>
    </row>
    <row r="19" spans="1:4" x14ac:dyDescent="0.35">
      <c r="A19" s="66">
        <v>2023</v>
      </c>
      <c r="B19" s="16" t="s">
        <v>63</v>
      </c>
      <c r="C19" s="64">
        <v>8461059</v>
      </c>
      <c r="D19" s="29">
        <v>1631784</v>
      </c>
    </row>
    <row r="21" spans="1:4" x14ac:dyDescent="0.35">
      <c r="A21" s="74" t="s">
        <v>119</v>
      </c>
    </row>
    <row r="23" spans="1:4" x14ac:dyDescent="0.35">
      <c r="A23" s="7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3"/>
  <sheetViews>
    <sheetView workbookViewId="0"/>
  </sheetViews>
  <sheetFormatPr defaultColWidth="10.90625" defaultRowHeight="14.5" x14ac:dyDescent="0.35"/>
  <cols>
    <col min="1" max="1" width="6.7265625" style="74" customWidth="1"/>
    <col min="2" max="2" width="30.7265625" customWidth="1"/>
    <col min="3" max="3" width="17.1796875" bestFit="1" customWidth="1"/>
    <col min="4" max="4" width="13.6328125" bestFit="1" customWidth="1"/>
  </cols>
  <sheetData>
    <row r="1" spans="1:4" x14ac:dyDescent="0.35">
      <c r="A1" s="74" t="s">
        <v>124</v>
      </c>
    </row>
    <row r="3" spans="1:4" x14ac:dyDescent="0.35">
      <c r="A3" s="75" t="s">
        <v>4</v>
      </c>
      <c r="B3" s="8" t="s">
        <v>36</v>
      </c>
      <c r="C3" s="8" t="s">
        <v>5</v>
      </c>
      <c r="D3" s="10" t="s">
        <v>117</v>
      </c>
    </row>
    <row r="4" spans="1:4" x14ac:dyDescent="0.35">
      <c r="A4" s="65">
        <v>2024</v>
      </c>
      <c r="B4" t="s">
        <v>37</v>
      </c>
      <c r="C4" s="63">
        <v>24368554</v>
      </c>
      <c r="D4" s="30">
        <v>2868242</v>
      </c>
    </row>
    <row r="5" spans="1:4" x14ac:dyDescent="0.35">
      <c r="A5" s="65">
        <v>2024</v>
      </c>
      <c r="B5" t="s">
        <v>39</v>
      </c>
      <c r="C5" s="63">
        <v>14264514</v>
      </c>
      <c r="D5" s="30">
        <v>1984479</v>
      </c>
    </row>
    <row r="6" spans="1:4" x14ac:dyDescent="0.35">
      <c r="A6" s="65">
        <v>2024</v>
      </c>
      <c r="B6" t="s">
        <v>41</v>
      </c>
      <c r="C6" s="63">
        <v>18020347</v>
      </c>
      <c r="D6" s="30">
        <v>1996440</v>
      </c>
    </row>
    <row r="7" spans="1:4" x14ac:dyDescent="0.35">
      <c r="A7" s="65">
        <v>2024</v>
      </c>
      <c r="B7" t="s">
        <v>43</v>
      </c>
      <c r="C7" s="63">
        <v>2505673</v>
      </c>
      <c r="D7" s="30">
        <v>969819</v>
      </c>
    </row>
    <row r="8" spans="1:4" x14ac:dyDescent="0.35">
      <c r="A8" s="65">
        <v>2024</v>
      </c>
      <c r="B8" t="s">
        <v>45</v>
      </c>
      <c r="C8" s="63">
        <v>24782047</v>
      </c>
      <c r="D8" s="30">
        <v>2345924</v>
      </c>
    </row>
    <row r="9" spans="1:4" x14ac:dyDescent="0.35">
      <c r="A9" s="65">
        <v>2024</v>
      </c>
      <c r="B9" t="s">
        <v>47</v>
      </c>
      <c r="C9" s="63">
        <v>33096661</v>
      </c>
      <c r="D9" s="30">
        <v>3429084</v>
      </c>
    </row>
    <row r="10" spans="1:4" x14ac:dyDescent="0.35">
      <c r="A10" s="65">
        <v>2024</v>
      </c>
      <c r="B10" t="s">
        <v>49</v>
      </c>
      <c r="C10" s="63">
        <v>67489994</v>
      </c>
      <c r="D10" s="30">
        <v>5508322</v>
      </c>
    </row>
    <row r="11" spans="1:4" x14ac:dyDescent="0.35">
      <c r="A11" s="65">
        <v>2024</v>
      </c>
      <c r="B11" t="s">
        <v>51</v>
      </c>
      <c r="C11" s="63">
        <v>1106301</v>
      </c>
      <c r="D11" s="30">
        <v>930296</v>
      </c>
    </row>
    <row r="12" spans="1:4" x14ac:dyDescent="0.35">
      <c r="A12" s="65">
        <v>2024</v>
      </c>
      <c r="B12" t="s">
        <v>52</v>
      </c>
      <c r="C12" s="63">
        <v>12107044</v>
      </c>
      <c r="D12" s="30">
        <v>2062997</v>
      </c>
    </row>
    <row r="13" spans="1:4" x14ac:dyDescent="0.35">
      <c r="A13" s="65">
        <v>2024</v>
      </c>
      <c r="B13" t="s">
        <v>53</v>
      </c>
      <c r="C13" s="63">
        <v>5860268</v>
      </c>
      <c r="D13" s="30">
        <v>1132641</v>
      </c>
    </row>
    <row r="14" spans="1:4" x14ac:dyDescent="0.35">
      <c r="A14" s="65">
        <v>2024</v>
      </c>
      <c r="B14" t="s">
        <v>54</v>
      </c>
      <c r="C14" s="63">
        <v>36298621</v>
      </c>
      <c r="D14" s="30">
        <v>2359493</v>
      </c>
    </row>
    <row r="15" spans="1:4" x14ac:dyDescent="0.35">
      <c r="A15" s="65">
        <v>2024</v>
      </c>
      <c r="B15" t="s">
        <v>56</v>
      </c>
      <c r="C15" s="63">
        <v>32507724</v>
      </c>
      <c r="D15" s="30">
        <v>4291441</v>
      </c>
    </row>
    <row r="16" spans="1:4" x14ac:dyDescent="0.35">
      <c r="A16" s="65">
        <v>2024</v>
      </c>
      <c r="B16" t="s">
        <v>58</v>
      </c>
      <c r="C16" s="63">
        <v>6093472</v>
      </c>
      <c r="D16" s="30">
        <v>1157991</v>
      </c>
    </row>
    <row r="17" spans="1:4" x14ac:dyDescent="0.35">
      <c r="A17" s="65">
        <v>2024</v>
      </c>
      <c r="B17" t="s">
        <v>59</v>
      </c>
      <c r="C17" s="63">
        <v>3384258</v>
      </c>
      <c r="D17" s="30">
        <v>1349172</v>
      </c>
    </row>
    <row r="18" spans="1:4" x14ac:dyDescent="0.35">
      <c r="A18" s="65">
        <v>2024</v>
      </c>
      <c r="B18" t="s">
        <v>61</v>
      </c>
      <c r="C18" s="63">
        <v>26542798</v>
      </c>
      <c r="D18" s="30">
        <v>3479986</v>
      </c>
    </row>
    <row r="19" spans="1:4" x14ac:dyDescent="0.35">
      <c r="A19" s="66">
        <v>2024</v>
      </c>
      <c r="B19" s="16" t="s">
        <v>63</v>
      </c>
      <c r="C19" s="64">
        <v>7761511</v>
      </c>
      <c r="D19" s="31">
        <v>1622760</v>
      </c>
    </row>
    <row r="21" spans="1:4" x14ac:dyDescent="0.35">
      <c r="A21" s="74" t="s">
        <v>119</v>
      </c>
    </row>
    <row r="23" spans="1:4" x14ac:dyDescent="0.35">
      <c r="A23" s="7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3"/>
  <sheetViews>
    <sheetView workbookViewId="0"/>
  </sheetViews>
  <sheetFormatPr defaultColWidth="10.90625" defaultRowHeight="14.5" x14ac:dyDescent="0.35"/>
  <cols>
    <col min="1" max="1" width="6.7265625" style="74" customWidth="1"/>
    <col min="2" max="2" width="30.7265625" customWidth="1"/>
    <col min="3" max="3" width="17.36328125" bestFit="1" customWidth="1"/>
    <col min="4" max="4" width="13.6328125" bestFit="1" customWidth="1"/>
  </cols>
  <sheetData>
    <row r="1" spans="1:4" x14ac:dyDescent="0.35">
      <c r="A1" s="74" t="s">
        <v>126</v>
      </c>
    </row>
    <row r="3" spans="1:4" x14ac:dyDescent="0.35">
      <c r="A3" s="75" t="s">
        <v>4</v>
      </c>
      <c r="B3" s="8" t="s">
        <v>36</v>
      </c>
      <c r="C3" s="8" t="s">
        <v>5</v>
      </c>
      <c r="D3" s="10" t="s">
        <v>117</v>
      </c>
    </row>
    <row r="4" spans="1:4" x14ac:dyDescent="0.35">
      <c r="A4" s="65">
        <v>2025</v>
      </c>
      <c r="B4" t="s">
        <v>37</v>
      </c>
      <c r="C4" s="63">
        <v>27707622</v>
      </c>
      <c r="D4" s="32">
        <v>2857273</v>
      </c>
    </row>
    <row r="5" spans="1:4" x14ac:dyDescent="0.35">
      <c r="A5" s="65">
        <v>2025</v>
      </c>
      <c r="B5" t="s">
        <v>39</v>
      </c>
      <c r="C5" s="63">
        <v>19449017</v>
      </c>
      <c r="D5" s="32">
        <v>1971891</v>
      </c>
    </row>
    <row r="6" spans="1:4" x14ac:dyDescent="0.35">
      <c r="A6" s="65">
        <v>2025</v>
      </c>
      <c r="B6" t="s">
        <v>41</v>
      </c>
      <c r="C6" s="63">
        <v>20323069</v>
      </c>
      <c r="D6" s="32">
        <v>1980772</v>
      </c>
    </row>
    <row r="7" spans="1:4" x14ac:dyDescent="0.35">
      <c r="A7" s="65">
        <v>2025</v>
      </c>
      <c r="B7" t="s">
        <v>43</v>
      </c>
      <c r="C7" s="63">
        <v>4244411</v>
      </c>
      <c r="D7" s="32">
        <v>963601</v>
      </c>
    </row>
    <row r="8" spans="1:4" x14ac:dyDescent="0.35">
      <c r="A8" s="65">
        <v>2025</v>
      </c>
      <c r="B8" t="s">
        <v>45</v>
      </c>
      <c r="C8" s="63">
        <v>22665837</v>
      </c>
      <c r="D8" s="32">
        <v>2328825</v>
      </c>
    </row>
    <row r="9" spans="1:4" x14ac:dyDescent="0.35">
      <c r="A9" s="65">
        <v>2025</v>
      </c>
      <c r="B9" t="s">
        <v>47</v>
      </c>
      <c r="C9" s="63">
        <v>36451237</v>
      </c>
      <c r="D9" s="32">
        <v>3429342</v>
      </c>
    </row>
    <row r="10" spans="1:4" x14ac:dyDescent="0.35">
      <c r="A10" s="65">
        <v>2025</v>
      </c>
      <c r="B10" t="s">
        <v>49</v>
      </c>
      <c r="C10" s="63">
        <v>85123673</v>
      </c>
      <c r="D10" s="32">
        <v>5505857</v>
      </c>
    </row>
    <row r="11" spans="1:4" x14ac:dyDescent="0.35">
      <c r="A11" s="65">
        <v>2025</v>
      </c>
      <c r="B11" t="s">
        <v>51</v>
      </c>
      <c r="C11" s="63">
        <v>1730755</v>
      </c>
      <c r="D11" s="32">
        <v>923536</v>
      </c>
    </row>
    <row r="12" spans="1:4" x14ac:dyDescent="0.35">
      <c r="A12" s="65">
        <v>2025</v>
      </c>
      <c r="B12" t="s">
        <v>52</v>
      </c>
      <c r="C12" s="63">
        <v>10162589</v>
      </c>
      <c r="D12" s="32">
        <v>2053760</v>
      </c>
    </row>
    <row r="13" spans="1:4" x14ac:dyDescent="0.35">
      <c r="A13" s="65">
        <v>2025</v>
      </c>
      <c r="B13" t="s">
        <v>53</v>
      </c>
      <c r="C13" s="63">
        <v>8563522</v>
      </c>
      <c r="D13" s="32">
        <v>1126679</v>
      </c>
    </row>
    <row r="14" spans="1:4" x14ac:dyDescent="0.35">
      <c r="A14" s="65">
        <v>2025</v>
      </c>
      <c r="B14" t="s">
        <v>54</v>
      </c>
      <c r="C14" s="63">
        <v>37912062</v>
      </c>
      <c r="D14" s="32">
        <v>2358409</v>
      </c>
    </row>
    <row r="15" spans="1:4" x14ac:dyDescent="0.35">
      <c r="A15" s="65">
        <v>2025</v>
      </c>
      <c r="B15" t="s">
        <v>56</v>
      </c>
      <c r="C15" s="63">
        <v>49340167</v>
      </c>
      <c r="D15" s="32">
        <v>4261792</v>
      </c>
    </row>
    <row r="16" spans="1:4" x14ac:dyDescent="0.35">
      <c r="A16" s="65">
        <v>2025</v>
      </c>
      <c r="B16" t="s">
        <v>58</v>
      </c>
      <c r="C16" s="63">
        <v>5737315</v>
      </c>
      <c r="D16" s="32">
        <v>1147293</v>
      </c>
    </row>
    <row r="17" spans="1:4" x14ac:dyDescent="0.35">
      <c r="A17" s="65">
        <v>2025</v>
      </c>
      <c r="B17" t="s">
        <v>59</v>
      </c>
      <c r="C17" s="63">
        <v>5231239</v>
      </c>
      <c r="D17" s="32">
        <v>1339498</v>
      </c>
    </row>
    <row r="18" spans="1:4" x14ac:dyDescent="0.35">
      <c r="A18" s="65">
        <v>2025</v>
      </c>
      <c r="B18" t="s">
        <v>61</v>
      </c>
      <c r="C18" s="63">
        <v>32242049</v>
      </c>
      <c r="D18" s="32">
        <v>3471302</v>
      </c>
    </row>
    <row r="19" spans="1:4" x14ac:dyDescent="0.35">
      <c r="A19" s="66">
        <v>2025</v>
      </c>
      <c r="B19" s="16" t="s">
        <v>63</v>
      </c>
      <c r="C19" s="64">
        <v>9173743</v>
      </c>
      <c r="D19" s="33">
        <v>1612680</v>
      </c>
    </row>
    <row r="21" spans="1:4" x14ac:dyDescent="0.35">
      <c r="A21" s="74" t="s">
        <v>119</v>
      </c>
    </row>
    <row r="23" spans="1:4" x14ac:dyDescent="0.35">
      <c r="A23" s="7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3"/>
  <sheetViews>
    <sheetView workbookViewId="0"/>
  </sheetViews>
  <sheetFormatPr defaultColWidth="10.90625" defaultRowHeight="14.5" x14ac:dyDescent="0.35"/>
  <cols>
    <col min="1" max="1" width="6.7265625" customWidth="1"/>
    <col min="2" max="2" width="22.7265625" customWidth="1"/>
    <col min="3" max="3" width="17.1796875" bestFit="1" customWidth="1"/>
    <col min="4" max="4" width="13.6328125" bestFit="1" customWidth="1"/>
  </cols>
  <sheetData>
    <row r="1" spans="1:4" x14ac:dyDescent="0.35">
      <c r="A1" t="s">
        <v>128</v>
      </c>
    </row>
    <row r="3" spans="1:4" x14ac:dyDescent="0.35">
      <c r="A3" s="9" t="s">
        <v>4</v>
      </c>
      <c r="B3" s="8" t="s">
        <v>129</v>
      </c>
      <c r="C3" s="8" t="s">
        <v>5</v>
      </c>
      <c r="D3" s="10" t="s">
        <v>117</v>
      </c>
    </row>
    <row r="4" spans="1:4" x14ac:dyDescent="0.35">
      <c r="A4" s="65">
        <v>2021</v>
      </c>
      <c r="B4" t="s">
        <v>37</v>
      </c>
      <c r="C4" s="63">
        <v>9144995</v>
      </c>
      <c r="D4" s="34">
        <v>2880432</v>
      </c>
    </row>
    <row r="5" spans="1:4" x14ac:dyDescent="0.35">
      <c r="A5" s="65">
        <v>2021</v>
      </c>
      <c r="B5" t="s">
        <v>39</v>
      </c>
      <c r="C5" s="63">
        <v>8047407</v>
      </c>
      <c r="D5" s="34">
        <v>2047900</v>
      </c>
    </row>
    <row r="6" spans="1:4" x14ac:dyDescent="0.35">
      <c r="A6" s="65">
        <v>2021</v>
      </c>
      <c r="B6" t="s">
        <v>41</v>
      </c>
      <c r="C6" s="63">
        <v>7662113</v>
      </c>
      <c r="D6" s="34">
        <v>2076382</v>
      </c>
    </row>
    <row r="7" spans="1:4" x14ac:dyDescent="0.35">
      <c r="A7" s="65">
        <v>2021</v>
      </c>
      <c r="B7" t="s">
        <v>43</v>
      </c>
      <c r="C7" s="63">
        <v>3021428</v>
      </c>
      <c r="D7" s="34">
        <v>999205</v>
      </c>
    </row>
    <row r="8" spans="1:4" x14ac:dyDescent="0.35">
      <c r="A8" s="65">
        <v>2021</v>
      </c>
      <c r="B8" t="s">
        <v>45</v>
      </c>
      <c r="C8" s="63">
        <v>11543558</v>
      </c>
      <c r="D8" s="34">
        <v>2416902</v>
      </c>
    </row>
    <row r="9" spans="1:4" x14ac:dyDescent="0.35">
      <c r="A9" s="65">
        <v>2021</v>
      </c>
      <c r="B9" t="s">
        <v>47</v>
      </c>
      <c r="C9" s="63">
        <v>15108863</v>
      </c>
      <c r="D9" s="34">
        <v>3407727</v>
      </c>
    </row>
    <row r="10" spans="1:4" x14ac:dyDescent="0.35">
      <c r="A10" s="65">
        <v>2021</v>
      </c>
      <c r="B10" t="s">
        <v>49</v>
      </c>
      <c r="C10" s="63">
        <v>27278649</v>
      </c>
      <c r="D10" s="34">
        <v>5419721</v>
      </c>
    </row>
    <row r="11" spans="1:4" x14ac:dyDescent="0.35">
      <c r="A11" s="65">
        <v>2021</v>
      </c>
      <c r="B11" t="s">
        <v>51</v>
      </c>
      <c r="C11" s="63">
        <v>3744702</v>
      </c>
      <c r="D11" s="34">
        <v>969410</v>
      </c>
    </row>
    <row r="12" spans="1:4" x14ac:dyDescent="0.35">
      <c r="A12" s="65">
        <v>2021</v>
      </c>
      <c r="B12" t="s">
        <v>52</v>
      </c>
      <c r="C12" s="63">
        <v>8341356</v>
      </c>
      <c r="D12" s="34">
        <v>2110694</v>
      </c>
    </row>
    <row r="13" spans="1:4" x14ac:dyDescent="0.35">
      <c r="A13" s="65">
        <v>2021</v>
      </c>
      <c r="B13" t="s">
        <v>53</v>
      </c>
      <c r="C13" s="63">
        <v>4065962</v>
      </c>
      <c r="D13" s="34">
        <v>1165262</v>
      </c>
    </row>
    <row r="14" spans="1:4" x14ac:dyDescent="0.35">
      <c r="A14" s="65">
        <v>2021</v>
      </c>
      <c r="B14" t="s">
        <v>54</v>
      </c>
      <c r="C14" s="63">
        <v>11555170</v>
      </c>
      <c r="D14" s="34">
        <v>2346982</v>
      </c>
    </row>
    <row r="15" spans="1:4" x14ac:dyDescent="0.35">
      <c r="A15" s="65">
        <v>2021</v>
      </c>
      <c r="B15" t="s">
        <v>56</v>
      </c>
      <c r="C15" s="63">
        <v>14611145</v>
      </c>
      <c r="D15" s="34">
        <v>4455877</v>
      </c>
    </row>
    <row r="16" spans="1:4" x14ac:dyDescent="0.35">
      <c r="A16" s="65">
        <v>2021</v>
      </c>
      <c r="B16" t="s">
        <v>58</v>
      </c>
      <c r="C16" s="63">
        <v>2479232</v>
      </c>
      <c r="D16" s="34">
        <v>1212564</v>
      </c>
    </row>
    <row r="17" spans="1:4" x14ac:dyDescent="0.35">
      <c r="A17" s="65">
        <v>2021</v>
      </c>
      <c r="B17" t="s">
        <v>59</v>
      </c>
      <c r="C17" s="63">
        <v>5700964</v>
      </c>
      <c r="D17" s="34">
        <v>1405359</v>
      </c>
    </row>
    <row r="18" spans="1:4" x14ac:dyDescent="0.35">
      <c r="A18" s="65">
        <v>2021</v>
      </c>
      <c r="B18" t="s">
        <v>61</v>
      </c>
      <c r="C18" s="63">
        <v>11129790</v>
      </c>
      <c r="D18" s="34">
        <v>3489074</v>
      </c>
    </row>
    <row r="19" spans="1:4" x14ac:dyDescent="0.35">
      <c r="A19" s="66">
        <v>2021</v>
      </c>
      <c r="B19" s="16" t="s">
        <v>63</v>
      </c>
      <c r="C19" s="64">
        <v>5578350</v>
      </c>
      <c r="D19" s="35">
        <v>1676920</v>
      </c>
    </row>
    <row r="21" spans="1:4" x14ac:dyDescent="0.35">
      <c r="A21" t="s">
        <v>119</v>
      </c>
    </row>
    <row r="23" spans="1:4" x14ac:dyDescent="0.35">
      <c r="A23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3"/>
  <sheetViews>
    <sheetView workbookViewId="0"/>
  </sheetViews>
  <sheetFormatPr defaultColWidth="10.90625" defaultRowHeight="14.5" x14ac:dyDescent="0.35"/>
  <cols>
    <col min="1" max="1" width="6.7265625" style="74" customWidth="1"/>
    <col min="2" max="2" width="22.7265625" customWidth="1"/>
    <col min="3" max="3" width="17.1796875" bestFit="1" customWidth="1"/>
    <col min="4" max="4" width="13.6328125" bestFit="1" customWidth="1"/>
  </cols>
  <sheetData>
    <row r="1" spans="1:4" x14ac:dyDescent="0.35">
      <c r="A1" s="74" t="s">
        <v>131</v>
      </c>
    </row>
    <row r="3" spans="1:4" x14ac:dyDescent="0.35">
      <c r="A3" s="75" t="s">
        <v>4</v>
      </c>
      <c r="B3" s="8" t="s">
        <v>129</v>
      </c>
      <c r="C3" s="8" t="s">
        <v>5</v>
      </c>
      <c r="D3" s="10" t="s">
        <v>117</v>
      </c>
    </row>
    <row r="4" spans="1:4" x14ac:dyDescent="0.35">
      <c r="A4" s="65">
        <v>2022</v>
      </c>
      <c r="B4" t="s">
        <v>37</v>
      </c>
      <c r="C4" s="63">
        <v>13327175</v>
      </c>
      <c r="D4" s="36">
        <v>2888033</v>
      </c>
    </row>
    <row r="5" spans="1:4" x14ac:dyDescent="0.35">
      <c r="A5" s="65">
        <v>2022</v>
      </c>
      <c r="B5" t="s">
        <v>39</v>
      </c>
      <c r="C5" s="63">
        <v>12712729</v>
      </c>
      <c r="D5" s="36">
        <v>2006876</v>
      </c>
    </row>
    <row r="6" spans="1:4" x14ac:dyDescent="0.35">
      <c r="A6" s="65">
        <v>2022</v>
      </c>
      <c r="B6" t="s">
        <v>41</v>
      </c>
      <c r="C6" s="63">
        <v>12468668</v>
      </c>
      <c r="D6" s="36">
        <v>2024637</v>
      </c>
    </row>
    <row r="7" spans="1:4" x14ac:dyDescent="0.35">
      <c r="A7" s="65">
        <v>2022</v>
      </c>
      <c r="B7" t="s">
        <v>43</v>
      </c>
      <c r="C7" s="63">
        <v>4779997</v>
      </c>
      <c r="D7" s="36">
        <v>979976</v>
      </c>
    </row>
    <row r="8" spans="1:4" x14ac:dyDescent="0.35">
      <c r="A8" s="65">
        <v>2022</v>
      </c>
      <c r="B8" t="s">
        <v>45</v>
      </c>
      <c r="C8" s="63">
        <v>15092557</v>
      </c>
      <c r="D8" s="36">
        <v>2378483</v>
      </c>
    </row>
    <row r="9" spans="1:4" x14ac:dyDescent="0.35">
      <c r="A9" s="65">
        <v>2022</v>
      </c>
      <c r="B9" t="s">
        <v>47</v>
      </c>
      <c r="C9" s="63">
        <v>24214118</v>
      </c>
      <c r="D9" s="36">
        <v>3429014</v>
      </c>
    </row>
    <row r="10" spans="1:4" x14ac:dyDescent="0.35">
      <c r="A10" s="65">
        <v>2022</v>
      </c>
      <c r="B10" t="s">
        <v>49</v>
      </c>
      <c r="C10" s="63">
        <v>33090193</v>
      </c>
      <c r="D10" s="36">
        <v>5510612</v>
      </c>
    </row>
    <row r="11" spans="1:4" x14ac:dyDescent="0.35">
      <c r="A11" s="65">
        <v>2022</v>
      </c>
      <c r="B11" t="s">
        <v>51</v>
      </c>
      <c r="C11" s="63">
        <v>4127546</v>
      </c>
      <c r="D11" s="36">
        <v>942441</v>
      </c>
    </row>
    <row r="12" spans="1:4" x14ac:dyDescent="0.35">
      <c r="A12" s="65">
        <v>2022</v>
      </c>
      <c r="B12" t="s">
        <v>52</v>
      </c>
      <c r="C12" s="63">
        <v>11769578</v>
      </c>
      <c r="D12" s="36">
        <v>2079098</v>
      </c>
    </row>
    <row r="13" spans="1:4" x14ac:dyDescent="0.35">
      <c r="A13" s="65">
        <v>2022</v>
      </c>
      <c r="B13" t="s">
        <v>53</v>
      </c>
      <c r="C13" s="63">
        <v>5348178</v>
      </c>
      <c r="D13" s="36">
        <v>1143355</v>
      </c>
    </row>
    <row r="14" spans="1:4" x14ac:dyDescent="0.35">
      <c r="A14" s="65">
        <v>2022</v>
      </c>
      <c r="B14" t="s">
        <v>54</v>
      </c>
      <c r="C14" s="63">
        <v>18067025</v>
      </c>
      <c r="D14" s="36">
        <v>2358307</v>
      </c>
    </row>
    <row r="15" spans="1:4" x14ac:dyDescent="0.35">
      <c r="A15" s="65">
        <v>2022</v>
      </c>
      <c r="B15" t="s">
        <v>56</v>
      </c>
      <c r="C15" s="63">
        <v>14534754</v>
      </c>
      <c r="D15" s="36">
        <v>4346702</v>
      </c>
    </row>
    <row r="16" spans="1:4" x14ac:dyDescent="0.35">
      <c r="A16" s="65">
        <v>2022</v>
      </c>
      <c r="B16" t="s">
        <v>58</v>
      </c>
      <c r="C16" s="63">
        <v>5416202</v>
      </c>
      <c r="D16" s="36">
        <v>1178164</v>
      </c>
    </row>
    <row r="17" spans="1:4" x14ac:dyDescent="0.35">
      <c r="A17" s="65">
        <v>2022</v>
      </c>
      <c r="B17" t="s">
        <v>59</v>
      </c>
      <c r="C17" s="63">
        <v>5645385</v>
      </c>
      <c r="D17" s="36">
        <v>1366430</v>
      </c>
    </row>
    <row r="18" spans="1:4" x14ac:dyDescent="0.35">
      <c r="A18" s="65">
        <v>2022</v>
      </c>
      <c r="B18" t="s">
        <v>61</v>
      </c>
      <c r="C18" s="63">
        <v>13497188</v>
      </c>
      <c r="D18" s="36">
        <v>3493577</v>
      </c>
    </row>
    <row r="19" spans="1:4" x14ac:dyDescent="0.35">
      <c r="A19" s="66">
        <v>2022</v>
      </c>
      <c r="B19" s="16" t="s">
        <v>63</v>
      </c>
      <c r="C19" s="64">
        <v>6818320</v>
      </c>
      <c r="D19" s="37">
        <v>1640622</v>
      </c>
    </row>
    <row r="21" spans="1:4" x14ac:dyDescent="0.35">
      <c r="A21" s="74" t="s">
        <v>119</v>
      </c>
    </row>
    <row r="23" spans="1:4" x14ac:dyDescent="0.35">
      <c r="A23" s="7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4"/>
  <sheetViews>
    <sheetView workbookViewId="0"/>
  </sheetViews>
  <sheetFormatPr defaultColWidth="10.90625" defaultRowHeight="14.5" x14ac:dyDescent="0.35"/>
  <cols>
    <col min="1" max="1" width="6.7265625" style="74" customWidth="1"/>
    <col min="2" max="2" width="22.7265625" customWidth="1"/>
    <col min="3" max="3" width="17.1796875" bestFit="1" customWidth="1"/>
    <col min="4" max="4" width="13.6328125" bestFit="1" customWidth="1"/>
  </cols>
  <sheetData>
    <row r="1" spans="1:4" x14ac:dyDescent="0.35">
      <c r="A1" s="74" t="s">
        <v>133</v>
      </c>
    </row>
    <row r="3" spans="1:4" x14ac:dyDescent="0.35">
      <c r="A3" s="75" t="s">
        <v>4</v>
      </c>
      <c r="B3" s="8" t="s">
        <v>129</v>
      </c>
      <c r="C3" s="8" t="s">
        <v>5</v>
      </c>
      <c r="D3" s="10" t="s">
        <v>117</v>
      </c>
    </row>
    <row r="4" spans="1:4" x14ac:dyDescent="0.35">
      <c r="A4" s="65">
        <v>2023</v>
      </c>
      <c r="B4" t="s">
        <v>134</v>
      </c>
      <c r="C4" s="63">
        <v>453949</v>
      </c>
      <c r="D4" s="38"/>
    </row>
    <row r="5" spans="1:4" x14ac:dyDescent="0.35">
      <c r="A5" s="65">
        <v>2023</v>
      </c>
      <c r="B5" t="s">
        <v>37</v>
      </c>
      <c r="C5" s="63">
        <v>13972455</v>
      </c>
      <c r="D5" s="38">
        <v>2879271</v>
      </c>
    </row>
    <row r="6" spans="1:4" x14ac:dyDescent="0.35">
      <c r="A6" s="65">
        <v>2023</v>
      </c>
      <c r="B6" t="s">
        <v>39</v>
      </c>
      <c r="C6" s="63">
        <v>11130827</v>
      </c>
      <c r="D6" s="38">
        <v>1996003</v>
      </c>
    </row>
    <row r="7" spans="1:4" x14ac:dyDescent="0.35">
      <c r="A7" s="65">
        <v>2023</v>
      </c>
      <c r="B7" t="s">
        <v>41</v>
      </c>
      <c r="C7" s="63">
        <v>17759048</v>
      </c>
      <c r="D7" s="38">
        <v>2011047</v>
      </c>
    </row>
    <row r="8" spans="1:4" x14ac:dyDescent="0.35">
      <c r="A8" s="65">
        <v>2023</v>
      </c>
      <c r="B8" t="s">
        <v>43</v>
      </c>
      <c r="C8" s="63">
        <v>6310452</v>
      </c>
      <c r="D8" s="38">
        <v>975023</v>
      </c>
    </row>
    <row r="9" spans="1:4" x14ac:dyDescent="0.35">
      <c r="A9" s="65">
        <v>2023</v>
      </c>
      <c r="B9" t="s">
        <v>45</v>
      </c>
      <c r="C9" s="63">
        <v>13762687</v>
      </c>
      <c r="D9" s="38">
        <v>2362519</v>
      </c>
    </row>
    <row r="10" spans="1:4" x14ac:dyDescent="0.35">
      <c r="A10" s="65">
        <v>2023</v>
      </c>
      <c r="B10" t="s">
        <v>47</v>
      </c>
      <c r="C10" s="63">
        <v>21462671</v>
      </c>
      <c r="D10" s="38">
        <v>3429632</v>
      </c>
    </row>
    <row r="11" spans="1:4" x14ac:dyDescent="0.35">
      <c r="A11" s="65">
        <v>2023</v>
      </c>
      <c r="B11" t="s">
        <v>49</v>
      </c>
      <c r="C11" s="63">
        <v>39797447</v>
      </c>
      <c r="D11" s="38">
        <v>5510527</v>
      </c>
    </row>
    <row r="12" spans="1:4" x14ac:dyDescent="0.35">
      <c r="A12" s="65">
        <v>2023</v>
      </c>
      <c r="B12" t="s">
        <v>51</v>
      </c>
      <c r="C12" s="63">
        <v>5338293</v>
      </c>
      <c r="D12" s="38">
        <v>936725</v>
      </c>
    </row>
    <row r="13" spans="1:4" x14ac:dyDescent="0.35">
      <c r="A13" s="65">
        <v>2023</v>
      </c>
      <c r="B13" t="s">
        <v>52</v>
      </c>
      <c r="C13" s="63">
        <v>14236418</v>
      </c>
      <c r="D13" s="38">
        <v>2071676</v>
      </c>
    </row>
    <row r="14" spans="1:4" x14ac:dyDescent="0.35">
      <c r="A14" s="65">
        <v>2023</v>
      </c>
      <c r="B14" t="s">
        <v>53</v>
      </c>
      <c r="C14" s="63">
        <v>6895723</v>
      </c>
      <c r="D14" s="38">
        <v>1138216</v>
      </c>
    </row>
    <row r="15" spans="1:4" x14ac:dyDescent="0.35">
      <c r="A15" s="65">
        <v>2023</v>
      </c>
      <c r="B15" t="s">
        <v>54</v>
      </c>
      <c r="C15" s="63">
        <v>24265517</v>
      </c>
      <c r="D15" s="38">
        <v>2359573</v>
      </c>
    </row>
    <row r="16" spans="1:4" x14ac:dyDescent="0.35">
      <c r="A16" s="65">
        <v>2023</v>
      </c>
      <c r="B16" t="s">
        <v>56</v>
      </c>
      <c r="C16" s="63">
        <v>23498776</v>
      </c>
      <c r="D16" s="38">
        <v>4320130</v>
      </c>
    </row>
    <row r="17" spans="1:4" x14ac:dyDescent="0.35">
      <c r="A17" s="65">
        <v>2023</v>
      </c>
      <c r="B17" t="s">
        <v>58</v>
      </c>
      <c r="C17" s="63">
        <v>8455766</v>
      </c>
      <c r="D17" s="38">
        <v>1168499</v>
      </c>
    </row>
    <row r="18" spans="1:4" x14ac:dyDescent="0.35">
      <c r="A18" s="65">
        <v>2023</v>
      </c>
      <c r="B18" t="s">
        <v>59</v>
      </c>
      <c r="C18" s="63">
        <v>6053146</v>
      </c>
      <c r="D18" s="38">
        <v>1357910</v>
      </c>
    </row>
    <row r="19" spans="1:4" x14ac:dyDescent="0.35">
      <c r="A19" s="65">
        <v>2023</v>
      </c>
      <c r="B19" t="s">
        <v>61</v>
      </c>
      <c r="C19" s="63">
        <v>23460762</v>
      </c>
      <c r="D19" s="38">
        <v>3487973</v>
      </c>
    </row>
    <row r="20" spans="1:4" x14ac:dyDescent="0.35">
      <c r="A20" s="66">
        <v>2023</v>
      </c>
      <c r="B20" s="16" t="s">
        <v>63</v>
      </c>
      <c r="C20" s="64">
        <v>11360292</v>
      </c>
      <c r="D20" s="39">
        <v>1631784</v>
      </c>
    </row>
    <row r="22" spans="1:4" x14ac:dyDescent="0.35">
      <c r="A22" s="74" t="s">
        <v>119</v>
      </c>
    </row>
    <row r="24" spans="1:4" x14ac:dyDescent="0.35">
      <c r="A24" s="7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4"/>
  <sheetViews>
    <sheetView workbookViewId="0"/>
  </sheetViews>
  <sheetFormatPr defaultColWidth="10.90625" defaultRowHeight="14.5" x14ac:dyDescent="0.35"/>
  <cols>
    <col min="1" max="1" width="6.7265625" style="74" customWidth="1"/>
    <col min="2" max="2" width="22.7265625" customWidth="1"/>
    <col min="3" max="3" width="17.1796875" bestFit="1" customWidth="1"/>
    <col min="4" max="4" width="13.6328125" bestFit="1" customWidth="1"/>
  </cols>
  <sheetData>
    <row r="1" spans="1:4" x14ac:dyDescent="0.35">
      <c r="A1" s="74" t="s">
        <v>136</v>
      </c>
    </row>
    <row r="3" spans="1:4" x14ac:dyDescent="0.35">
      <c r="A3" s="75" t="s">
        <v>4</v>
      </c>
      <c r="B3" s="8" t="s">
        <v>129</v>
      </c>
      <c r="C3" s="8" t="s">
        <v>5</v>
      </c>
      <c r="D3" s="10" t="s">
        <v>117</v>
      </c>
    </row>
    <row r="4" spans="1:4" x14ac:dyDescent="0.35">
      <c r="A4" s="65">
        <v>2024</v>
      </c>
      <c r="B4" t="s">
        <v>134</v>
      </c>
      <c r="C4" s="63">
        <v>1197662</v>
      </c>
      <c r="D4" s="40"/>
    </row>
    <row r="5" spans="1:4" x14ac:dyDescent="0.35">
      <c r="A5" s="65">
        <v>2024</v>
      </c>
      <c r="B5" t="s">
        <v>37</v>
      </c>
      <c r="C5" s="63">
        <v>22671612</v>
      </c>
      <c r="D5" s="40">
        <v>2868242</v>
      </c>
    </row>
    <row r="6" spans="1:4" x14ac:dyDescent="0.35">
      <c r="A6" s="65">
        <v>2024</v>
      </c>
      <c r="B6" t="s">
        <v>39</v>
      </c>
      <c r="C6" s="63">
        <v>14503558</v>
      </c>
      <c r="D6" s="40">
        <v>1984479</v>
      </c>
    </row>
    <row r="7" spans="1:4" x14ac:dyDescent="0.35">
      <c r="A7" s="65">
        <v>2024</v>
      </c>
      <c r="B7" t="s">
        <v>41</v>
      </c>
      <c r="C7" s="63">
        <v>19519700</v>
      </c>
      <c r="D7" s="40">
        <v>1996440</v>
      </c>
    </row>
    <row r="8" spans="1:4" x14ac:dyDescent="0.35">
      <c r="A8" s="65">
        <v>2024</v>
      </c>
      <c r="B8" t="s">
        <v>43</v>
      </c>
      <c r="C8" s="63">
        <v>8579335</v>
      </c>
      <c r="D8" s="40">
        <v>969819</v>
      </c>
    </row>
    <row r="9" spans="1:4" x14ac:dyDescent="0.35">
      <c r="A9" s="65">
        <v>2024</v>
      </c>
      <c r="B9" t="s">
        <v>45</v>
      </c>
      <c r="C9" s="63">
        <v>21391453</v>
      </c>
      <c r="D9" s="40">
        <v>2345924</v>
      </c>
    </row>
    <row r="10" spans="1:4" x14ac:dyDescent="0.35">
      <c r="A10" s="65">
        <v>2024</v>
      </c>
      <c r="B10" t="s">
        <v>47</v>
      </c>
      <c r="C10" s="63">
        <v>23250426</v>
      </c>
      <c r="D10" s="40">
        <v>3429084</v>
      </c>
    </row>
    <row r="11" spans="1:4" x14ac:dyDescent="0.35">
      <c r="A11" s="65">
        <v>2024</v>
      </c>
      <c r="B11" t="s">
        <v>49</v>
      </c>
      <c r="C11" s="63">
        <v>45467428</v>
      </c>
      <c r="D11" s="40">
        <v>5508322</v>
      </c>
    </row>
    <row r="12" spans="1:4" x14ac:dyDescent="0.35">
      <c r="A12" s="65">
        <v>2024</v>
      </c>
      <c r="B12" t="s">
        <v>51</v>
      </c>
      <c r="C12" s="63">
        <v>4605303</v>
      </c>
      <c r="D12" s="40">
        <v>930296</v>
      </c>
    </row>
    <row r="13" spans="1:4" x14ac:dyDescent="0.35">
      <c r="A13" s="65">
        <v>2024</v>
      </c>
      <c r="B13" t="s">
        <v>52</v>
      </c>
      <c r="C13" s="63">
        <v>17875457</v>
      </c>
      <c r="D13" s="40">
        <v>2062997</v>
      </c>
    </row>
    <row r="14" spans="1:4" x14ac:dyDescent="0.35">
      <c r="A14" s="65">
        <v>2024</v>
      </c>
      <c r="B14" t="s">
        <v>53</v>
      </c>
      <c r="C14" s="63">
        <v>9058827</v>
      </c>
      <c r="D14" s="40">
        <v>1132641</v>
      </c>
    </row>
    <row r="15" spans="1:4" x14ac:dyDescent="0.35">
      <c r="A15" s="65">
        <v>2024</v>
      </c>
      <c r="B15" t="s">
        <v>54</v>
      </c>
      <c r="C15" s="63">
        <v>31673657</v>
      </c>
      <c r="D15" s="40">
        <v>2359493</v>
      </c>
    </row>
    <row r="16" spans="1:4" x14ac:dyDescent="0.35">
      <c r="A16" s="65">
        <v>2024</v>
      </c>
      <c r="B16" t="s">
        <v>56</v>
      </c>
      <c r="C16" s="63">
        <v>31941775</v>
      </c>
      <c r="D16" s="40">
        <v>4291441</v>
      </c>
    </row>
    <row r="17" spans="1:4" x14ac:dyDescent="0.35">
      <c r="A17" s="65">
        <v>2024</v>
      </c>
      <c r="B17" t="s">
        <v>58</v>
      </c>
      <c r="C17" s="63">
        <v>9152372</v>
      </c>
      <c r="D17" s="40">
        <v>1157991</v>
      </c>
    </row>
    <row r="18" spans="1:4" x14ac:dyDescent="0.35">
      <c r="A18" s="65">
        <v>2024</v>
      </c>
      <c r="B18" t="s">
        <v>59</v>
      </c>
      <c r="C18" s="63">
        <v>9353435</v>
      </c>
      <c r="D18" s="40">
        <v>1349172</v>
      </c>
    </row>
    <row r="19" spans="1:4" x14ac:dyDescent="0.35">
      <c r="A19" s="65">
        <v>2024</v>
      </c>
      <c r="B19" t="s">
        <v>61</v>
      </c>
      <c r="C19" s="63">
        <v>34493113</v>
      </c>
      <c r="D19" s="40">
        <v>3479986</v>
      </c>
    </row>
    <row r="20" spans="1:4" x14ac:dyDescent="0.35">
      <c r="A20" s="66">
        <v>2024</v>
      </c>
      <c r="B20" s="16" t="s">
        <v>63</v>
      </c>
      <c r="C20" s="64">
        <v>11454671</v>
      </c>
      <c r="D20" s="41">
        <v>1622760</v>
      </c>
    </row>
    <row r="22" spans="1:4" x14ac:dyDescent="0.35">
      <c r="A22" s="74" t="s">
        <v>119</v>
      </c>
    </row>
    <row r="24" spans="1:4" x14ac:dyDescent="0.35">
      <c r="A24" s="7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4"/>
  <sheetViews>
    <sheetView workbookViewId="0"/>
  </sheetViews>
  <sheetFormatPr defaultColWidth="10.90625" defaultRowHeight="14.5" x14ac:dyDescent="0.35"/>
  <cols>
    <col min="1" max="1" width="6.7265625" style="74" customWidth="1"/>
    <col min="2" max="2" width="22.7265625" customWidth="1"/>
    <col min="3" max="3" width="17.1796875" bestFit="1" customWidth="1"/>
    <col min="4" max="4" width="13.6328125" bestFit="1" customWidth="1"/>
  </cols>
  <sheetData>
    <row r="1" spans="1:4" x14ac:dyDescent="0.35">
      <c r="A1" s="74" t="s">
        <v>138</v>
      </c>
    </row>
    <row r="3" spans="1:4" x14ac:dyDescent="0.35">
      <c r="A3" s="75" t="s">
        <v>4</v>
      </c>
      <c r="B3" s="8" t="s">
        <v>129</v>
      </c>
      <c r="C3" s="8" t="s">
        <v>5</v>
      </c>
      <c r="D3" s="10" t="s">
        <v>117</v>
      </c>
    </row>
    <row r="4" spans="1:4" x14ac:dyDescent="0.35">
      <c r="A4" s="65">
        <v>2025</v>
      </c>
      <c r="B4" t="s">
        <v>134</v>
      </c>
      <c r="C4" s="63">
        <v>2395261</v>
      </c>
      <c r="D4" s="42"/>
    </row>
    <row r="5" spans="1:4" x14ac:dyDescent="0.35">
      <c r="A5" s="65">
        <v>2025</v>
      </c>
      <c r="B5" t="s">
        <v>37</v>
      </c>
      <c r="C5" s="63">
        <v>23220911</v>
      </c>
      <c r="D5" s="42">
        <v>2857273</v>
      </c>
    </row>
    <row r="6" spans="1:4" x14ac:dyDescent="0.35">
      <c r="A6" s="65">
        <v>2025</v>
      </c>
      <c r="B6" t="s">
        <v>39</v>
      </c>
      <c r="C6" s="63">
        <v>17869044</v>
      </c>
      <c r="D6" s="42">
        <v>1971891</v>
      </c>
    </row>
    <row r="7" spans="1:4" x14ac:dyDescent="0.35">
      <c r="A7" s="65">
        <v>2025</v>
      </c>
      <c r="B7" t="s">
        <v>41</v>
      </c>
      <c r="C7" s="63">
        <v>23591342</v>
      </c>
      <c r="D7" s="42">
        <v>1980772</v>
      </c>
    </row>
    <row r="8" spans="1:4" x14ac:dyDescent="0.35">
      <c r="A8" s="65">
        <v>2025</v>
      </c>
      <c r="B8" t="s">
        <v>43</v>
      </c>
      <c r="C8" s="63">
        <v>11302056</v>
      </c>
      <c r="D8" s="42">
        <v>963601</v>
      </c>
    </row>
    <row r="9" spans="1:4" x14ac:dyDescent="0.35">
      <c r="A9" s="65">
        <v>2025</v>
      </c>
      <c r="B9" t="s">
        <v>45</v>
      </c>
      <c r="C9" s="63">
        <v>27586592</v>
      </c>
      <c r="D9" s="42">
        <v>2328825</v>
      </c>
    </row>
    <row r="10" spans="1:4" x14ac:dyDescent="0.35">
      <c r="A10" s="65">
        <v>2025</v>
      </c>
      <c r="B10" t="s">
        <v>47</v>
      </c>
      <c r="C10" s="63">
        <v>32139751</v>
      </c>
      <c r="D10" s="42">
        <v>3429342</v>
      </c>
    </row>
    <row r="11" spans="1:4" x14ac:dyDescent="0.35">
      <c r="A11" s="65">
        <v>2025</v>
      </c>
      <c r="B11" t="s">
        <v>49</v>
      </c>
      <c r="C11" s="63">
        <v>56703051</v>
      </c>
      <c r="D11" s="42">
        <v>5505857</v>
      </c>
    </row>
    <row r="12" spans="1:4" x14ac:dyDescent="0.35">
      <c r="A12" s="65">
        <v>2025</v>
      </c>
      <c r="B12" t="s">
        <v>51</v>
      </c>
      <c r="C12" s="63">
        <v>6033429</v>
      </c>
      <c r="D12" s="42">
        <v>923536</v>
      </c>
    </row>
    <row r="13" spans="1:4" x14ac:dyDescent="0.35">
      <c r="A13" s="65">
        <v>2025</v>
      </c>
      <c r="B13" t="s">
        <v>52</v>
      </c>
      <c r="C13" s="63">
        <v>18781753</v>
      </c>
      <c r="D13" s="42">
        <v>2053760</v>
      </c>
    </row>
    <row r="14" spans="1:4" x14ac:dyDescent="0.35">
      <c r="A14" s="65">
        <v>2025</v>
      </c>
      <c r="B14" t="s">
        <v>53</v>
      </c>
      <c r="C14" s="63">
        <v>12748549</v>
      </c>
      <c r="D14" s="42">
        <v>1126679</v>
      </c>
    </row>
    <row r="15" spans="1:4" x14ac:dyDescent="0.35">
      <c r="A15" s="65">
        <v>2025</v>
      </c>
      <c r="B15" t="s">
        <v>54</v>
      </c>
      <c r="C15" s="63">
        <v>32207398</v>
      </c>
      <c r="D15" s="42">
        <v>2358409</v>
      </c>
    </row>
    <row r="16" spans="1:4" x14ac:dyDescent="0.35">
      <c r="A16" s="65">
        <v>2025</v>
      </c>
      <c r="B16" t="s">
        <v>56</v>
      </c>
      <c r="C16" s="63">
        <v>43049564</v>
      </c>
      <c r="D16" s="42">
        <v>4261792</v>
      </c>
    </row>
    <row r="17" spans="1:4" x14ac:dyDescent="0.35">
      <c r="A17" s="65">
        <v>2025</v>
      </c>
      <c r="B17" t="s">
        <v>58</v>
      </c>
      <c r="C17" s="63">
        <v>10299499</v>
      </c>
      <c r="D17" s="42">
        <v>1147293</v>
      </c>
    </row>
    <row r="18" spans="1:4" x14ac:dyDescent="0.35">
      <c r="A18" s="65">
        <v>2025</v>
      </c>
      <c r="B18" t="s">
        <v>59</v>
      </c>
      <c r="C18" s="63">
        <v>11874209</v>
      </c>
      <c r="D18" s="42">
        <v>1339498</v>
      </c>
    </row>
    <row r="19" spans="1:4" x14ac:dyDescent="0.35">
      <c r="A19" s="65">
        <v>2025</v>
      </c>
      <c r="B19" t="s">
        <v>61</v>
      </c>
      <c r="C19" s="63">
        <v>33810399</v>
      </c>
      <c r="D19" s="42">
        <v>3471302</v>
      </c>
    </row>
    <row r="20" spans="1:4" x14ac:dyDescent="0.35">
      <c r="A20" s="66">
        <v>2025</v>
      </c>
      <c r="B20" s="16" t="s">
        <v>63</v>
      </c>
      <c r="C20" s="64">
        <v>12445501</v>
      </c>
      <c r="D20" s="43">
        <v>1612680</v>
      </c>
    </row>
    <row r="22" spans="1:4" x14ac:dyDescent="0.35">
      <c r="A22" s="74" t="s">
        <v>119</v>
      </c>
    </row>
    <row r="24" spans="1:4" x14ac:dyDescent="0.35">
      <c r="A24" s="7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2"/>
  <sheetViews>
    <sheetView workbookViewId="0"/>
  </sheetViews>
  <sheetFormatPr defaultColWidth="10.90625" defaultRowHeight="14.5" x14ac:dyDescent="0.35"/>
  <cols>
    <col min="1" max="1" width="6.7265625" style="74" customWidth="1"/>
    <col min="2" max="2" width="26.7265625" customWidth="1"/>
    <col min="3" max="3" width="45.90625" customWidth="1"/>
  </cols>
  <sheetData>
    <row r="1" spans="1:3" x14ac:dyDescent="0.35">
      <c r="A1" s="74" t="s">
        <v>140</v>
      </c>
    </row>
    <row r="3" spans="1:3" ht="43.5" x14ac:dyDescent="0.35">
      <c r="A3" s="81" t="s">
        <v>4</v>
      </c>
      <c r="B3" s="80" t="s">
        <v>141</v>
      </c>
      <c r="C3" s="77" t="s">
        <v>142</v>
      </c>
    </row>
    <row r="4" spans="1:3" x14ac:dyDescent="0.35">
      <c r="A4" s="65">
        <v>2021</v>
      </c>
      <c r="B4" s="44">
        <v>109</v>
      </c>
      <c r="C4" s="78">
        <v>28</v>
      </c>
    </row>
    <row r="5" spans="1:3" x14ac:dyDescent="0.35">
      <c r="A5" s="65">
        <v>2022</v>
      </c>
      <c r="B5" s="44">
        <v>106</v>
      </c>
      <c r="C5" s="78">
        <v>30</v>
      </c>
    </row>
    <row r="6" spans="1:3" x14ac:dyDescent="0.35">
      <c r="A6" s="65">
        <v>2023</v>
      </c>
      <c r="B6" s="44">
        <v>108</v>
      </c>
      <c r="C6" s="78">
        <v>34</v>
      </c>
    </row>
    <row r="7" spans="1:3" x14ac:dyDescent="0.35">
      <c r="A7" s="65">
        <v>2024</v>
      </c>
      <c r="B7" s="44">
        <v>115</v>
      </c>
      <c r="C7" s="78">
        <v>35</v>
      </c>
    </row>
    <row r="8" spans="1:3" x14ac:dyDescent="0.35">
      <c r="A8" s="66">
        <v>2025</v>
      </c>
      <c r="B8" s="45">
        <v>125</v>
      </c>
      <c r="C8" s="79">
        <v>35</v>
      </c>
    </row>
    <row r="10" spans="1:3" x14ac:dyDescent="0.35">
      <c r="A10" s="74" t="s">
        <v>19</v>
      </c>
    </row>
    <row r="12" spans="1:3" x14ac:dyDescent="0.35">
      <c r="A12" s="7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7"/>
  <sheetViews>
    <sheetView workbookViewId="0"/>
  </sheetViews>
  <sheetFormatPr defaultColWidth="10.90625" defaultRowHeight="14.5" x14ac:dyDescent="0.35"/>
  <cols>
    <col min="1" max="1" width="30.7265625" customWidth="1"/>
    <col min="2" max="2" width="22.7265625" customWidth="1"/>
    <col min="3" max="3" width="91.08984375" bestFit="1" customWidth="1"/>
    <col min="4" max="4" width="17.1796875" bestFit="1" customWidth="1"/>
    <col min="5" max="5" width="25.7265625" bestFit="1" customWidth="1"/>
  </cols>
  <sheetData>
    <row r="1" spans="1:5" x14ac:dyDescent="0.35">
      <c r="A1" t="s">
        <v>144</v>
      </c>
    </row>
    <row r="3" spans="1:5" x14ac:dyDescent="0.35">
      <c r="A3" s="9" t="s">
        <v>36</v>
      </c>
      <c r="B3" s="8" t="s">
        <v>145</v>
      </c>
      <c r="C3" s="8" t="s">
        <v>146</v>
      </c>
      <c r="D3" s="8" t="s">
        <v>5</v>
      </c>
      <c r="E3" s="10" t="s">
        <v>147</v>
      </c>
    </row>
    <row r="4" spans="1:5" x14ac:dyDescent="0.35">
      <c r="A4" s="2" t="s">
        <v>54</v>
      </c>
      <c r="B4" t="s">
        <v>148</v>
      </c>
      <c r="C4" t="s">
        <v>149</v>
      </c>
      <c r="D4" s="63">
        <v>26964000</v>
      </c>
      <c r="E4" s="46">
        <v>7.1701646225999893E-2</v>
      </c>
    </row>
    <row r="5" spans="1:5" x14ac:dyDescent="0.35">
      <c r="A5" s="2" t="s">
        <v>61</v>
      </c>
      <c r="B5" t="s">
        <v>150</v>
      </c>
      <c r="C5" t="s">
        <v>151</v>
      </c>
      <c r="D5" s="63">
        <v>23569713</v>
      </c>
      <c r="E5" s="46">
        <v>6.2675688174208294E-2</v>
      </c>
    </row>
    <row r="6" spans="1:5" x14ac:dyDescent="0.35">
      <c r="A6" s="2" t="s">
        <v>49</v>
      </c>
      <c r="B6" t="s">
        <v>152</v>
      </c>
      <c r="C6" t="s">
        <v>153</v>
      </c>
      <c r="D6" s="63">
        <v>22822854</v>
      </c>
      <c r="E6" s="46">
        <v>6.0689667283246602E-2</v>
      </c>
    </row>
    <row r="7" spans="1:5" x14ac:dyDescent="0.35">
      <c r="A7" s="2" t="s">
        <v>37</v>
      </c>
      <c r="B7" t="s">
        <v>154</v>
      </c>
      <c r="C7" t="s">
        <v>155</v>
      </c>
      <c r="D7" s="63">
        <v>17792096</v>
      </c>
      <c r="E7" s="46">
        <v>4.7312067877458903E-2</v>
      </c>
    </row>
    <row r="8" spans="1:5" x14ac:dyDescent="0.35">
      <c r="A8" s="2" t="s">
        <v>56</v>
      </c>
      <c r="B8" t="s">
        <v>156</v>
      </c>
      <c r="C8" t="s">
        <v>157</v>
      </c>
      <c r="D8" s="63">
        <v>17339092</v>
      </c>
      <c r="E8" s="46">
        <v>4.6107457369724998E-2</v>
      </c>
    </row>
    <row r="9" spans="1:5" x14ac:dyDescent="0.35">
      <c r="A9" s="2" t="s">
        <v>47</v>
      </c>
      <c r="B9" t="s">
        <v>158</v>
      </c>
      <c r="C9" t="s">
        <v>159</v>
      </c>
      <c r="D9" s="63">
        <v>14478967</v>
      </c>
      <c r="E9" s="46">
        <v>3.8501921264358703E-2</v>
      </c>
    </row>
    <row r="10" spans="1:5" x14ac:dyDescent="0.35">
      <c r="A10" s="2" t="s">
        <v>47</v>
      </c>
      <c r="B10" t="s">
        <v>160</v>
      </c>
      <c r="C10" t="s">
        <v>161</v>
      </c>
      <c r="D10" s="63">
        <v>13251000</v>
      </c>
      <c r="E10" s="46">
        <v>3.5236557094278802E-2</v>
      </c>
    </row>
    <row r="11" spans="1:5" x14ac:dyDescent="0.35">
      <c r="A11" s="2" t="s">
        <v>49</v>
      </c>
      <c r="B11" t="s">
        <v>162</v>
      </c>
      <c r="C11" t="s">
        <v>163</v>
      </c>
      <c r="D11" s="63">
        <v>11290762</v>
      </c>
      <c r="E11" s="46">
        <v>3.00239675797478E-2</v>
      </c>
    </row>
    <row r="12" spans="1:5" x14ac:dyDescent="0.35">
      <c r="A12" s="2" t="s">
        <v>49</v>
      </c>
      <c r="B12" t="s">
        <v>164</v>
      </c>
      <c r="C12" t="s">
        <v>165</v>
      </c>
      <c r="D12" s="63">
        <v>9517313</v>
      </c>
      <c r="E12" s="46">
        <v>2.5308076834405599E-2</v>
      </c>
    </row>
    <row r="13" spans="1:5" x14ac:dyDescent="0.35">
      <c r="A13" s="12" t="s">
        <v>63</v>
      </c>
      <c r="B13" s="16" t="s">
        <v>166</v>
      </c>
      <c r="C13" s="16" t="s">
        <v>167</v>
      </c>
      <c r="D13" s="64">
        <v>7692970</v>
      </c>
      <c r="E13" s="47">
        <v>2.0456853865461599E-2</v>
      </c>
    </row>
    <row r="15" spans="1:5" x14ac:dyDescent="0.35">
      <c r="A15" t="s">
        <v>19</v>
      </c>
    </row>
    <row r="17" spans="1:1" x14ac:dyDescent="0.35">
      <c r="A17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7"/>
  <sheetViews>
    <sheetView workbookViewId="0"/>
  </sheetViews>
  <sheetFormatPr defaultColWidth="10.90625" defaultRowHeight="14.5" x14ac:dyDescent="0.35"/>
  <cols>
    <col min="1" max="1" width="30.7265625" customWidth="1"/>
    <col min="2" max="2" width="22.7265625" customWidth="1"/>
    <col min="3" max="3" width="94.7265625" bestFit="1" customWidth="1"/>
    <col min="4" max="4" width="17.1796875" bestFit="1" customWidth="1"/>
  </cols>
  <sheetData>
    <row r="1" spans="1:4" x14ac:dyDescent="0.35">
      <c r="A1" t="s">
        <v>169</v>
      </c>
    </row>
    <row r="3" spans="1:4" x14ac:dyDescent="0.35">
      <c r="A3" s="9" t="s">
        <v>36</v>
      </c>
      <c r="B3" s="8" t="s">
        <v>145</v>
      </c>
      <c r="C3" s="8" t="s">
        <v>146</v>
      </c>
      <c r="D3" s="10" t="s">
        <v>5</v>
      </c>
    </row>
    <row r="4" spans="1:4" x14ac:dyDescent="0.35">
      <c r="A4" s="2" t="s">
        <v>49</v>
      </c>
      <c r="B4" t="s">
        <v>152</v>
      </c>
      <c r="C4" t="s">
        <v>153</v>
      </c>
      <c r="D4" s="67">
        <v>107972180</v>
      </c>
    </row>
    <row r="5" spans="1:4" x14ac:dyDescent="0.35">
      <c r="A5" s="2" t="s">
        <v>56</v>
      </c>
      <c r="B5" t="s">
        <v>156</v>
      </c>
      <c r="C5" t="s">
        <v>157</v>
      </c>
      <c r="D5" s="67">
        <v>58186072</v>
      </c>
    </row>
    <row r="6" spans="1:4" x14ac:dyDescent="0.35">
      <c r="A6" s="2" t="s">
        <v>54</v>
      </c>
      <c r="B6" t="s">
        <v>148</v>
      </c>
      <c r="C6" t="s">
        <v>149</v>
      </c>
      <c r="D6" s="67">
        <v>44766504</v>
      </c>
    </row>
    <row r="7" spans="1:4" x14ac:dyDescent="0.35">
      <c r="A7" s="2" t="s">
        <v>47</v>
      </c>
      <c r="B7" t="s">
        <v>160</v>
      </c>
      <c r="C7" t="s">
        <v>161</v>
      </c>
      <c r="D7" s="67">
        <v>42134077</v>
      </c>
    </row>
    <row r="8" spans="1:4" x14ac:dyDescent="0.35">
      <c r="A8" s="2" t="s">
        <v>61</v>
      </c>
      <c r="B8" t="s">
        <v>150</v>
      </c>
      <c r="C8" t="s">
        <v>151</v>
      </c>
      <c r="D8" s="67">
        <v>34107262</v>
      </c>
    </row>
    <row r="9" spans="1:4" x14ac:dyDescent="0.35">
      <c r="A9" s="2" t="s">
        <v>47</v>
      </c>
      <c r="B9" t="s">
        <v>158</v>
      </c>
      <c r="C9" t="s">
        <v>159</v>
      </c>
      <c r="D9" s="67">
        <v>32827345</v>
      </c>
    </row>
    <row r="10" spans="1:4" x14ac:dyDescent="0.35">
      <c r="A10" s="2" t="s">
        <v>37</v>
      </c>
      <c r="B10" t="s">
        <v>154</v>
      </c>
      <c r="C10" t="s">
        <v>155</v>
      </c>
      <c r="D10" s="67">
        <v>28360515</v>
      </c>
    </row>
    <row r="11" spans="1:4" x14ac:dyDescent="0.35">
      <c r="A11" s="2" t="s">
        <v>45</v>
      </c>
      <c r="B11" t="s">
        <v>170</v>
      </c>
      <c r="C11" t="s">
        <v>171</v>
      </c>
      <c r="D11" s="67">
        <v>27612883</v>
      </c>
    </row>
    <row r="12" spans="1:4" x14ac:dyDescent="0.35">
      <c r="A12" s="2" t="s">
        <v>54</v>
      </c>
      <c r="B12" t="s">
        <v>172</v>
      </c>
      <c r="C12" t="s">
        <v>173</v>
      </c>
      <c r="D12" s="67">
        <v>21692651</v>
      </c>
    </row>
    <row r="13" spans="1:4" x14ac:dyDescent="0.35">
      <c r="A13" s="12" t="s">
        <v>39</v>
      </c>
      <c r="B13" s="16" t="s">
        <v>174</v>
      </c>
      <c r="C13" s="16" t="s">
        <v>175</v>
      </c>
      <c r="D13" s="68">
        <v>16735190</v>
      </c>
    </row>
    <row r="15" spans="1:4" x14ac:dyDescent="0.35">
      <c r="A15" t="s">
        <v>19</v>
      </c>
    </row>
    <row r="17" spans="1:1" x14ac:dyDescent="0.35">
      <c r="A17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7"/>
  <sheetViews>
    <sheetView workbookViewId="0"/>
  </sheetViews>
  <sheetFormatPr defaultColWidth="10.90625" defaultRowHeight="14.5" x14ac:dyDescent="0.35"/>
  <cols>
    <col min="1" max="1" width="30.7265625" customWidth="1"/>
    <col min="2" max="2" width="22.7265625" customWidth="1"/>
    <col min="3" max="3" width="108.7265625" customWidth="1"/>
    <col min="4" max="4" width="17.1796875" bestFit="1" customWidth="1"/>
  </cols>
  <sheetData>
    <row r="1" spans="1:4" x14ac:dyDescent="0.35">
      <c r="A1" t="s">
        <v>177</v>
      </c>
    </row>
    <row r="3" spans="1:4" x14ac:dyDescent="0.35">
      <c r="A3" s="9" t="s">
        <v>36</v>
      </c>
      <c r="B3" s="8" t="s">
        <v>145</v>
      </c>
      <c r="C3" s="8" t="s">
        <v>146</v>
      </c>
      <c r="D3" s="10" t="s">
        <v>5</v>
      </c>
    </row>
    <row r="4" spans="1:4" x14ac:dyDescent="0.35">
      <c r="A4" s="2" t="s">
        <v>54</v>
      </c>
      <c r="B4" t="s">
        <v>148</v>
      </c>
      <c r="C4" t="s">
        <v>149</v>
      </c>
      <c r="D4" s="67">
        <v>45811448</v>
      </c>
    </row>
    <row r="5" spans="1:4" x14ac:dyDescent="0.35">
      <c r="A5" s="2" t="s">
        <v>49</v>
      </c>
      <c r="B5" t="s">
        <v>164</v>
      </c>
      <c r="C5" t="s">
        <v>165</v>
      </c>
      <c r="D5" s="67">
        <v>35228455</v>
      </c>
    </row>
    <row r="6" spans="1:4" x14ac:dyDescent="0.35">
      <c r="A6" s="2" t="s">
        <v>47</v>
      </c>
      <c r="B6" t="s">
        <v>158</v>
      </c>
      <c r="C6" t="s">
        <v>159</v>
      </c>
      <c r="D6" s="67">
        <v>30497076</v>
      </c>
    </row>
    <row r="7" spans="1:4" x14ac:dyDescent="0.35">
      <c r="A7" s="2" t="s">
        <v>61</v>
      </c>
      <c r="B7" t="s">
        <v>150</v>
      </c>
      <c r="C7" t="s">
        <v>151</v>
      </c>
      <c r="D7" s="67">
        <v>25126913</v>
      </c>
    </row>
    <row r="8" spans="1:4" x14ac:dyDescent="0.35">
      <c r="A8" s="2" t="s">
        <v>37</v>
      </c>
      <c r="B8" t="s">
        <v>154</v>
      </c>
      <c r="C8" t="s">
        <v>155</v>
      </c>
      <c r="D8" s="67">
        <v>24257928</v>
      </c>
    </row>
    <row r="9" spans="1:4" x14ac:dyDescent="0.35">
      <c r="A9" s="2" t="s">
        <v>52</v>
      </c>
      <c r="B9" t="s">
        <v>178</v>
      </c>
      <c r="C9" t="s">
        <v>179</v>
      </c>
      <c r="D9" s="67">
        <v>17130674</v>
      </c>
    </row>
    <row r="10" spans="1:4" x14ac:dyDescent="0.35">
      <c r="A10" s="2" t="s">
        <v>45</v>
      </c>
      <c r="B10" t="s">
        <v>180</v>
      </c>
      <c r="C10" t="s">
        <v>181</v>
      </c>
      <c r="D10" s="67">
        <v>14202227</v>
      </c>
    </row>
    <row r="11" spans="1:4" x14ac:dyDescent="0.35">
      <c r="A11" s="2" t="s">
        <v>47</v>
      </c>
      <c r="B11" t="s">
        <v>182</v>
      </c>
      <c r="C11" t="s">
        <v>183</v>
      </c>
      <c r="D11" s="67">
        <v>13990963</v>
      </c>
    </row>
    <row r="12" spans="1:4" x14ac:dyDescent="0.35">
      <c r="A12" s="2" t="s">
        <v>49</v>
      </c>
      <c r="B12" t="s">
        <v>184</v>
      </c>
      <c r="C12" t="s">
        <v>185</v>
      </c>
      <c r="D12" s="67">
        <v>13914144</v>
      </c>
    </row>
    <row r="13" spans="1:4" x14ac:dyDescent="0.35">
      <c r="A13" s="12" t="s">
        <v>49</v>
      </c>
      <c r="B13" s="16" t="s">
        <v>162</v>
      </c>
      <c r="C13" s="16" t="s">
        <v>163</v>
      </c>
      <c r="D13" s="68">
        <v>12905217</v>
      </c>
    </row>
    <row r="15" spans="1:4" x14ac:dyDescent="0.35">
      <c r="A15" t="s">
        <v>19</v>
      </c>
    </row>
    <row r="17" spans="1:1" x14ac:dyDescent="0.35">
      <c r="A17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17"/>
  <sheetViews>
    <sheetView workbookViewId="0"/>
  </sheetViews>
  <sheetFormatPr defaultColWidth="10.90625" defaultRowHeight="14.5" x14ac:dyDescent="0.35"/>
  <cols>
    <col min="1" max="1" width="6.7265625" customWidth="1"/>
    <col min="2" max="3" width="20.7265625" customWidth="1"/>
  </cols>
  <sheetData>
    <row r="1" spans="1:3" x14ac:dyDescent="0.35">
      <c r="A1" t="s">
        <v>187</v>
      </c>
    </row>
    <row r="3" spans="1:3" x14ac:dyDescent="0.35">
      <c r="A3" s="9" t="s">
        <v>4</v>
      </c>
      <c r="B3" s="8" t="s">
        <v>188</v>
      </c>
      <c r="C3" s="10" t="s">
        <v>5</v>
      </c>
    </row>
    <row r="4" spans="1:3" x14ac:dyDescent="0.35">
      <c r="A4" s="65">
        <v>2021</v>
      </c>
      <c r="B4" t="s">
        <v>189</v>
      </c>
      <c r="C4" s="67">
        <v>20138401</v>
      </c>
    </row>
    <row r="5" spans="1:3" x14ac:dyDescent="0.35">
      <c r="A5" s="65">
        <v>2021</v>
      </c>
      <c r="B5" t="s">
        <v>190</v>
      </c>
      <c r="C5" s="67">
        <v>128875282</v>
      </c>
    </row>
    <row r="6" spans="1:3" x14ac:dyDescent="0.35">
      <c r="A6" s="65">
        <v>2022</v>
      </c>
      <c r="B6" t="s">
        <v>189</v>
      </c>
      <c r="C6" s="67">
        <v>50771367</v>
      </c>
    </row>
    <row r="7" spans="1:3" x14ac:dyDescent="0.35">
      <c r="A7" s="65">
        <v>2022</v>
      </c>
      <c r="B7" t="s">
        <v>190</v>
      </c>
      <c r="C7" s="67">
        <v>150138244</v>
      </c>
    </row>
    <row r="8" spans="1:3" x14ac:dyDescent="0.35">
      <c r="A8" s="65">
        <v>2023</v>
      </c>
      <c r="B8" t="s">
        <v>189</v>
      </c>
      <c r="C8" s="67">
        <v>82638761</v>
      </c>
    </row>
    <row r="9" spans="1:3" x14ac:dyDescent="0.35">
      <c r="A9" s="65">
        <v>2023</v>
      </c>
      <c r="B9" t="s">
        <v>190</v>
      </c>
      <c r="C9" s="67">
        <v>165575466</v>
      </c>
    </row>
    <row r="10" spans="1:3" x14ac:dyDescent="0.35">
      <c r="A10" s="65">
        <v>2024</v>
      </c>
      <c r="B10" t="s">
        <v>189</v>
      </c>
      <c r="C10" s="67">
        <v>140583058</v>
      </c>
    </row>
    <row r="11" spans="1:3" x14ac:dyDescent="0.35">
      <c r="A11" s="65">
        <v>2024</v>
      </c>
      <c r="B11" t="s">
        <v>190</v>
      </c>
      <c r="C11" s="67">
        <v>175606727</v>
      </c>
    </row>
    <row r="12" spans="1:3" x14ac:dyDescent="0.35">
      <c r="A12" s="65">
        <v>2025</v>
      </c>
      <c r="B12" t="s">
        <v>189</v>
      </c>
      <c r="C12" s="67">
        <v>187882154</v>
      </c>
    </row>
    <row r="13" spans="1:3" x14ac:dyDescent="0.35">
      <c r="A13" s="66">
        <v>2025</v>
      </c>
      <c r="B13" s="16" t="s">
        <v>190</v>
      </c>
      <c r="C13" s="68">
        <v>188176154</v>
      </c>
    </row>
    <row r="14" spans="1:3" x14ac:dyDescent="0.35">
      <c r="C14" s="82"/>
    </row>
    <row r="15" spans="1:3" x14ac:dyDescent="0.35">
      <c r="A15" t="s">
        <v>19</v>
      </c>
    </row>
    <row r="17" spans="1:1" x14ac:dyDescent="0.35">
      <c r="A17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7"/>
  <sheetViews>
    <sheetView workbookViewId="0"/>
  </sheetViews>
  <sheetFormatPr defaultColWidth="10.90625" defaultRowHeight="14.5" x14ac:dyDescent="0.35"/>
  <cols>
    <col min="1" max="1" width="6.7265625" style="74" customWidth="1"/>
    <col min="2" max="2" width="20.7265625" customWidth="1"/>
    <col min="3" max="3" width="18.7265625" customWidth="1"/>
  </cols>
  <sheetData>
    <row r="1" spans="1:3" x14ac:dyDescent="0.35">
      <c r="A1" s="74" t="s">
        <v>192</v>
      </c>
    </row>
    <row r="3" spans="1:3" x14ac:dyDescent="0.35">
      <c r="A3" s="75" t="s">
        <v>4</v>
      </c>
      <c r="B3" s="8" t="s">
        <v>188</v>
      </c>
      <c r="C3" s="10" t="s">
        <v>6</v>
      </c>
    </row>
    <row r="4" spans="1:3" x14ac:dyDescent="0.35">
      <c r="A4" s="65">
        <v>2021</v>
      </c>
      <c r="B4" t="s">
        <v>189</v>
      </c>
      <c r="C4" s="48">
        <v>470</v>
      </c>
    </row>
    <row r="5" spans="1:3" x14ac:dyDescent="0.35">
      <c r="A5" s="65">
        <v>2021</v>
      </c>
      <c r="B5" t="s">
        <v>190</v>
      </c>
      <c r="C5" s="48">
        <v>1629</v>
      </c>
    </row>
    <row r="6" spans="1:3" x14ac:dyDescent="0.35">
      <c r="A6" s="65">
        <v>2022</v>
      </c>
      <c r="B6" t="s">
        <v>189</v>
      </c>
      <c r="C6" s="48">
        <v>978</v>
      </c>
    </row>
    <row r="7" spans="1:3" x14ac:dyDescent="0.35">
      <c r="A7" s="65">
        <v>2022</v>
      </c>
      <c r="B7" t="s">
        <v>190</v>
      </c>
      <c r="C7" s="48">
        <v>2095</v>
      </c>
    </row>
    <row r="8" spans="1:3" x14ac:dyDescent="0.35">
      <c r="A8" s="65">
        <v>2023</v>
      </c>
      <c r="B8" t="s">
        <v>189</v>
      </c>
      <c r="C8" s="48">
        <v>1492</v>
      </c>
    </row>
    <row r="9" spans="1:3" x14ac:dyDescent="0.35">
      <c r="A9" s="65">
        <v>2023</v>
      </c>
      <c r="B9" t="s">
        <v>190</v>
      </c>
      <c r="C9" s="48">
        <v>2203</v>
      </c>
    </row>
    <row r="10" spans="1:3" x14ac:dyDescent="0.35">
      <c r="A10" s="65">
        <v>2024</v>
      </c>
      <c r="B10" t="s">
        <v>189</v>
      </c>
      <c r="C10" s="48">
        <v>2359</v>
      </c>
    </row>
    <row r="11" spans="1:3" x14ac:dyDescent="0.35">
      <c r="A11" s="65">
        <v>2024</v>
      </c>
      <c r="B11" t="s">
        <v>190</v>
      </c>
      <c r="C11" s="48">
        <v>2262</v>
      </c>
    </row>
    <row r="12" spans="1:3" x14ac:dyDescent="0.35">
      <c r="A12" s="65">
        <v>2025</v>
      </c>
      <c r="B12" t="s">
        <v>189</v>
      </c>
      <c r="C12" s="48">
        <v>2847</v>
      </c>
    </row>
    <row r="13" spans="1:3" x14ac:dyDescent="0.35">
      <c r="A13" s="66">
        <v>2025</v>
      </c>
      <c r="B13" s="16" t="s">
        <v>190</v>
      </c>
      <c r="C13" s="49">
        <v>2352</v>
      </c>
    </row>
    <row r="15" spans="1:3" x14ac:dyDescent="0.35">
      <c r="A15" s="74" t="s">
        <v>19</v>
      </c>
    </row>
    <row r="17" spans="1:1" x14ac:dyDescent="0.35">
      <c r="A17" s="7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9"/>
  <sheetViews>
    <sheetView workbookViewId="0"/>
  </sheetViews>
  <sheetFormatPr defaultColWidth="10.90625" defaultRowHeight="14.5" x14ac:dyDescent="0.35"/>
  <cols>
    <col min="1" max="1" width="20.7265625" customWidth="1"/>
    <col min="2" max="2" width="18.7265625" customWidth="1"/>
  </cols>
  <sheetData>
    <row r="1" spans="1:2" x14ac:dyDescent="0.35">
      <c r="A1" t="s">
        <v>194</v>
      </c>
    </row>
    <row r="3" spans="1:2" x14ac:dyDescent="0.35">
      <c r="A3" s="9" t="s">
        <v>188</v>
      </c>
      <c r="B3" s="10" t="s">
        <v>6</v>
      </c>
    </row>
    <row r="4" spans="1:2" x14ac:dyDescent="0.35">
      <c r="A4" s="2" t="s">
        <v>189</v>
      </c>
      <c r="B4" s="50">
        <v>4737</v>
      </c>
    </row>
    <row r="5" spans="1:2" x14ac:dyDescent="0.35">
      <c r="A5" s="12" t="s">
        <v>190</v>
      </c>
      <c r="B5" s="51">
        <v>7310</v>
      </c>
    </row>
    <row r="7" spans="1:2" x14ac:dyDescent="0.35">
      <c r="A7" t="s">
        <v>19</v>
      </c>
    </row>
    <row r="9" spans="1:2" x14ac:dyDescent="0.35">
      <c r="A9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67"/>
  <sheetViews>
    <sheetView workbookViewId="0"/>
  </sheetViews>
  <sheetFormatPr defaultColWidth="10.90625" defaultRowHeight="14.5" x14ac:dyDescent="0.35"/>
  <cols>
    <col min="1" max="1" width="6.7265625" style="74" customWidth="1"/>
    <col min="2" max="2" width="76.7265625" customWidth="1"/>
    <col min="3" max="3" width="20.7265625" customWidth="1"/>
  </cols>
  <sheetData>
    <row r="1" spans="1:3" x14ac:dyDescent="0.35">
      <c r="A1" s="74" t="s">
        <v>196</v>
      </c>
    </row>
    <row r="3" spans="1:3" x14ac:dyDescent="0.35">
      <c r="A3" s="75" t="s">
        <v>4</v>
      </c>
      <c r="B3" s="8" t="s">
        <v>197</v>
      </c>
      <c r="C3" s="10" t="s">
        <v>5</v>
      </c>
    </row>
    <row r="4" spans="1:3" x14ac:dyDescent="0.35">
      <c r="A4" s="65">
        <v>2021</v>
      </c>
      <c r="B4" t="s">
        <v>198</v>
      </c>
      <c r="C4" s="67">
        <v>42058546</v>
      </c>
    </row>
    <row r="5" spans="1:3" x14ac:dyDescent="0.35">
      <c r="A5" s="65">
        <v>2021</v>
      </c>
      <c r="B5" t="s">
        <v>199</v>
      </c>
      <c r="C5" s="67">
        <v>14371251</v>
      </c>
    </row>
    <row r="6" spans="1:3" x14ac:dyDescent="0.35">
      <c r="A6" s="65">
        <v>2021</v>
      </c>
      <c r="B6" t="s">
        <v>200</v>
      </c>
      <c r="C6" s="67">
        <v>17360692</v>
      </c>
    </row>
    <row r="7" spans="1:3" x14ac:dyDescent="0.35">
      <c r="A7" s="65">
        <v>2021</v>
      </c>
      <c r="B7" t="s">
        <v>201</v>
      </c>
      <c r="C7" s="67">
        <v>17849264</v>
      </c>
    </row>
    <row r="8" spans="1:3" x14ac:dyDescent="0.35">
      <c r="A8" s="65">
        <v>2021</v>
      </c>
      <c r="B8" t="s">
        <v>202</v>
      </c>
      <c r="C8" s="67">
        <v>8108872</v>
      </c>
    </row>
    <row r="9" spans="1:3" x14ac:dyDescent="0.35">
      <c r="A9" s="65">
        <v>2021</v>
      </c>
      <c r="B9" t="s">
        <v>203</v>
      </c>
      <c r="C9" s="67">
        <v>3031183</v>
      </c>
    </row>
    <row r="10" spans="1:3" x14ac:dyDescent="0.35">
      <c r="A10" s="65">
        <v>2021</v>
      </c>
      <c r="B10" t="s">
        <v>204</v>
      </c>
      <c r="C10" s="67">
        <v>4811799</v>
      </c>
    </row>
    <row r="11" spans="1:3" x14ac:dyDescent="0.35">
      <c r="A11" s="65">
        <v>2021</v>
      </c>
      <c r="B11" t="s">
        <v>205</v>
      </c>
      <c r="C11" s="67">
        <v>10381899</v>
      </c>
    </row>
    <row r="12" spans="1:3" x14ac:dyDescent="0.35">
      <c r="A12" s="65">
        <v>2021</v>
      </c>
      <c r="B12" t="s">
        <v>206</v>
      </c>
      <c r="C12" s="67">
        <v>6839302</v>
      </c>
    </row>
    <row r="13" spans="1:3" x14ac:dyDescent="0.35">
      <c r="A13" s="65">
        <v>2021</v>
      </c>
      <c r="B13" t="s">
        <v>207</v>
      </c>
      <c r="C13" s="67">
        <v>367497</v>
      </c>
    </row>
    <row r="14" spans="1:3" x14ac:dyDescent="0.35">
      <c r="A14" s="65">
        <v>2021</v>
      </c>
      <c r="B14" t="s">
        <v>208</v>
      </c>
      <c r="C14" s="67">
        <v>2112785</v>
      </c>
    </row>
    <row r="15" spans="1:3" x14ac:dyDescent="0.35">
      <c r="A15" s="65">
        <v>2021</v>
      </c>
      <c r="B15" t="s">
        <v>209</v>
      </c>
      <c r="C15" s="67">
        <v>1582193</v>
      </c>
    </row>
    <row r="16" spans="1:3" x14ac:dyDescent="0.35">
      <c r="A16" s="65">
        <v>2022</v>
      </c>
      <c r="B16" t="s">
        <v>198</v>
      </c>
      <c r="C16" s="67">
        <v>63930805</v>
      </c>
    </row>
    <row r="17" spans="1:3" x14ac:dyDescent="0.35">
      <c r="A17" s="65">
        <v>2022</v>
      </c>
      <c r="B17" t="s">
        <v>199</v>
      </c>
      <c r="C17" s="67">
        <v>19838842</v>
      </c>
    </row>
    <row r="18" spans="1:3" x14ac:dyDescent="0.35">
      <c r="A18" s="65">
        <v>2022</v>
      </c>
      <c r="B18" t="s">
        <v>200</v>
      </c>
      <c r="C18" s="67">
        <v>14829237</v>
      </c>
    </row>
    <row r="19" spans="1:3" x14ac:dyDescent="0.35">
      <c r="A19" s="65">
        <v>2022</v>
      </c>
      <c r="B19" t="s">
        <v>201</v>
      </c>
      <c r="C19" s="67">
        <v>2121717</v>
      </c>
    </row>
    <row r="20" spans="1:3" x14ac:dyDescent="0.35">
      <c r="A20" s="65">
        <v>2022</v>
      </c>
      <c r="B20" t="s">
        <v>202</v>
      </c>
      <c r="C20" s="67">
        <v>6484082</v>
      </c>
    </row>
    <row r="21" spans="1:3" x14ac:dyDescent="0.35">
      <c r="A21" s="65">
        <v>2022</v>
      </c>
      <c r="B21" t="s">
        <v>203</v>
      </c>
      <c r="C21" s="67">
        <v>5400424</v>
      </c>
    </row>
    <row r="22" spans="1:3" x14ac:dyDescent="0.35">
      <c r="A22" s="65">
        <v>2022</v>
      </c>
      <c r="B22" t="s">
        <v>204</v>
      </c>
      <c r="C22" s="67">
        <v>11294814</v>
      </c>
    </row>
    <row r="23" spans="1:3" x14ac:dyDescent="0.35">
      <c r="A23" s="65">
        <v>2022</v>
      </c>
      <c r="B23" t="s">
        <v>205</v>
      </c>
      <c r="C23" s="67">
        <v>12176179</v>
      </c>
    </row>
    <row r="24" spans="1:3" x14ac:dyDescent="0.35">
      <c r="A24" s="65">
        <v>2022</v>
      </c>
      <c r="B24" t="s">
        <v>206</v>
      </c>
      <c r="C24" s="67">
        <v>4486769</v>
      </c>
    </row>
    <row r="25" spans="1:3" x14ac:dyDescent="0.35">
      <c r="A25" s="65">
        <v>2022</v>
      </c>
      <c r="B25" t="s">
        <v>207</v>
      </c>
      <c r="C25" s="67">
        <v>427856</v>
      </c>
    </row>
    <row r="26" spans="1:3" x14ac:dyDescent="0.35">
      <c r="A26" s="65">
        <v>2022</v>
      </c>
      <c r="B26" t="s">
        <v>208</v>
      </c>
      <c r="C26" s="67">
        <v>7306704</v>
      </c>
    </row>
    <row r="27" spans="1:3" x14ac:dyDescent="0.35">
      <c r="A27" s="65">
        <v>2022</v>
      </c>
      <c r="B27" t="s">
        <v>209</v>
      </c>
      <c r="C27" s="67">
        <v>1840817</v>
      </c>
    </row>
    <row r="28" spans="1:3" x14ac:dyDescent="0.35">
      <c r="A28" s="65">
        <v>2023</v>
      </c>
      <c r="B28" t="s">
        <v>198</v>
      </c>
      <c r="C28" s="67">
        <v>46843851</v>
      </c>
    </row>
    <row r="29" spans="1:3" x14ac:dyDescent="0.35">
      <c r="A29" s="65">
        <v>2023</v>
      </c>
      <c r="B29" t="s">
        <v>199</v>
      </c>
      <c r="C29" s="67">
        <v>36928637</v>
      </c>
    </row>
    <row r="30" spans="1:3" x14ac:dyDescent="0.35">
      <c r="A30" s="65">
        <v>2023</v>
      </c>
      <c r="B30" t="s">
        <v>200</v>
      </c>
      <c r="C30" s="67">
        <v>8788038</v>
      </c>
    </row>
    <row r="31" spans="1:3" x14ac:dyDescent="0.35">
      <c r="A31" s="65">
        <v>2023</v>
      </c>
      <c r="B31" t="s">
        <v>201</v>
      </c>
      <c r="C31" s="67">
        <v>2518708</v>
      </c>
    </row>
    <row r="32" spans="1:3" x14ac:dyDescent="0.35">
      <c r="A32" s="65">
        <v>2023</v>
      </c>
      <c r="B32" t="s">
        <v>202</v>
      </c>
      <c r="C32" s="67">
        <v>10618434</v>
      </c>
    </row>
    <row r="33" spans="1:3" x14ac:dyDescent="0.35">
      <c r="A33" s="65">
        <v>2023</v>
      </c>
      <c r="B33" t="s">
        <v>203</v>
      </c>
      <c r="C33" s="67">
        <v>5537447</v>
      </c>
    </row>
    <row r="34" spans="1:3" x14ac:dyDescent="0.35">
      <c r="A34" s="65">
        <v>2023</v>
      </c>
      <c r="B34" t="s">
        <v>204</v>
      </c>
      <c r="C34" s="67">
        <v>18591193</v>
      </c>
    </row>
    <row r="35" spans="1:3" x14ac:dyDescent="0.35">
      <c r="A35" s="65">
        <v>2023</v>
      </c>
      <c r="B35" t="s">
        <v>205</v>
      </c>
      <c r="C35" s="67">
        <v>9555314</v>
      </c>
    </row>
    <row r="36" spans="1:3" x14ac:dyDescent="0.35">
      <c r="A36" s="65">
        <v>2023</v>
      </c>
      <c r="B36" t="s">
        <v>206</v>
      </c>
      <c r="C36" s="67">
        <v>7716680</v>
      </c>
    </row>
    <row r="37" spans="1:3" x14ac:dyDescent="0.35">
      <c r="A37" s="65">
        <v>2023</v>
      </c>
      <c r="B37" t="s">
        <v>207</v>
      </c>
      <c r="C37" s="67">
        <v>595385</v>
      </c>
    </row>
    <row r="38" spans="1:3" x14ac:dyDescent="0.35">
      <c r="A38" s="65">
        <v>2023</v>
      </c>
      <c r="B38" t="s">
        <v>208</v>
      </c>
      <c r="C38" s="67">
        <v>9940084</v>
      </c>
    </row>
    <row r="39" spans="1:3" x14ac:dyDescent="0.35">
      <c r="A39" s="65">
        <v>2023</v>
      </c>
      <c r="B39" t="s">
        <v>209</v>
      </c>
      <c r="C39" s="67">
        <v>7941696</v>
      </c>
    </row>
    <row r="40" spans="1:3" x14ac:dyDescent="0.35">
      <c r="A40" s="65">
        <v>2024</v>
      </c>
      <c r="B40" t="s">
        <v>198</v>
      </c>
      <c r="C40" s="67">
        <v>48831038</v>
      </c>
    </row>
    <row r="41" spans="1:3" x14ac:dyDescent="0.35">
      <c r="A41" s="65">
        <v>2024</v>
      </c>
      <c r="B41" t="s">
        <v>199</v>
      </c>
      <c r="C41" s="67">
        <v>30252180</v>
      </c>
    </row>
    <row r="42" spans="1:3" x14ac:dyDescent="0.35">
      <c r="A42" s="65">
        <v>2024</v>
      </c>
      <c r="B42" t="s">
        <v>200</v>
      </c>
      <c r="C42" s="67">
        <v>11783116</v>
      </c>
    </row>
    <row r="43" spans="1:3" x14ac:dyDescent="0.35">
      <c r="A43" s="65">
        <v>2024</v>
      </c>
      <c r="B43" t="s">
        <v>201</v>
      </c>
      <c r="C43" s="67">
        <v>2063563</v>
      </c>
    </row>
    <row r="44" spans="1:3" x14ac:dyDescent="0.35">
      <c r="A44" s="65">
        <v>2024</v>
      </c>
      <c r="B44" t="s">
        <v>202</v>
      </c>
      <c r="C44" s="67">
        <v>11451432</v>
      </c>
    </row>
    <row r="45" spans="1:3" x14ac:dyDescent="0.35">
      <c r="A45" s="65">
        <v>2024</v>
      </c>
      <c r="B45" t="s">
        <v>203</v>
      </c>
      <c r="C45" s="67">
        <v>7098839</v>
      </c>
    </row>
    <row r="46" spans="1:3" x14ac:dyDescent="0.35">
      <c r="A46" s="65">
        <v>2024</v>
      </c>
      <c r="B46" t="s">
        <v>204</v>
      </c>
      <c r="C46" s="67">
        <v>27831750</v>
      </c>
    </row>
    <row r="47" spans="1:3" x14ac:dyDescent="0.35">
      <c r="A47" s="65">
        <v>2024</v>
      </c>
      <c r="B47" t="s">
        <v>205</v>
      </c>
      <c r="C47" s="67">
        <v>5536078</v>
      </c>
    </row>
    <row r="48" spans="1:3" x14ac:dyDescent="0.35">
      <c r="A48" s="65">
        <v>2024</v>
      </c>
      <c r="B48" t="s">
        <v>206</v>
      </c>
      <c r="C48" s="67">
        <v>10921132</v>
      </c>
    </row>
    <row r="49" spans="1:3" x14ac:dyDescent="0.35">
      <c r="A49" s="65">
        <v>2024</v>
      </c>
      <c r="B49" t="s">
        <v>207</v>
      </c>
      <c r="C49" s="67">
        <v>1856059</v>
      </c>
    </row>
    <row r="50" spans="1:3" x14ac:dyDescent="0.35">
      <c r="A50" s="65">
        <v>2024</v>
      </c>
      <c r="B50" t="s">
        <v>208</v>
      </c>
      <c r="C50" s="67">
        <v>9873801</v>
      </c>
    </row>
    <row r="51" spans="1:3" x14ac:dyDescent="0.35">
      <c r="A51" s="65">
        <v>2024</v>
      </c>
      <c r="B51" t="s">
        <v>209</v>
      </c>
      <c r="C51" s="67">
        <v>8107738</v>
      </c>
    </row>
    <row r="52" spans="1:3" x14ac:dyDescent="0.35">
      <c r="A52" s="65">
        <v>2025</v>
      </c>
      <c r="B52" t="s">
        <v>198</v>
      </c>
      <c r="C52" s="67">
        <v>53453458</v>
      </c>
    </row>
    <row r="53" spans="1:3" x14ac:dyDescent="0.35">
      <c r="A53" s="65">
        <v>2025</v>
      </c>
      <c r="B53" t="s">
        <v>199</v>
      </c>
      <c r="C53" s="67">
        <v>26710862</v>
      </c>
    </row>
    <row r="54" spans="1:3" x14ac:dyDescent="0.35">
      <c r="A54" s="65">
        <v>2025</v>
      </c>
      <c r="B54" t="s">
        <v>200</v>
      </c>
      <c r="C54" s="67">
        <v>8086572</v>
      </c>
    </row>
    <row r="55" spans="1:3" x14ac:dyDescent="0.35">
      <c r="A55" s="65">
        <v>2025</v>
      </c>
      <c r="B55" t="s">
        <v>201</v>
      </c>
      <c r="C55" s="67">
        <v>2397868</v>
      </c>
    </row>
    <row r="56" spans="1:3" x14ac:dyDescent="0.35">
      <c r="A56" s="65">
        <v>2025</v>
      </c>
      <c r="B56" t="s">
        <v>202</v>
      </c>
      <c r="C56" s="67">
        <v>12605817</v>
      </c>
    </row>
    <row r="57" spans="1:3" x14ac:dyDescent="0.35">
      <c r="A57" s="65">
        <v>2025</v>
      </c>
      <c r="B57" t="s">
        <v>203</v>
      </c>
      <c r="C57" s="67">
        <v>13401391</v>
      </c>
    </row>
    <row r="58" spans="1:3" x14ac:dyDescent="0.35">
      <c r="A58" s="65">
        <v>2025</v>
      </c>
      <c r="B58" t="s">
        <v>204</v>
      </c>
      <c r="C58" s="67">
        <v>30152394</v>
      </c>
    </row>
    <row r="59" spans="1:3" x14ac:dyDescent="0.35">
      <c r="A59" s="65">
        <v>2025</v>
      </c>
      <c r="B59" t="s">
        <v>205</v>
      </c>
      <c r="C59" s="67">
        <v>11980186</v>
      </c>
    </row>
    <row r="60" spans="1:3" x14ac:dyDescent="0.35">
      <c r="A60" s="65">
        <v>2025</v>
      </c>
      <c r="B60" t="s">
        <v>206</v>
      </c>
      <c r="C60" s="67">
        <v>7994929</v>
      </c>
    </row>
    <row r="61" spans="1:3" x14ac:dyDescent="0.35">
      <c r="A61" s="65">
        <v>2025</v>
      </c>
      <c r="B61" t="s">
        <v>207</v>
      </c>
      <c r="C61" s="67">
        <v>4258376</v>
      </c>
    </row>
    <row r="62" spans="1:3" x14ac:dyDescent="0.35">
      <c r="A62" s="65">
        <v>2025</v>
      </c>
      <c r="B62" t="s">
        <v>208</v>
      </c>
      <c r="C62" s="67">
        <v>8242386</v>
      </c>
    </row>
    <row r="63" spans="1:3" x14ac:dyDescent="0.35">
      <c r="A63" s="66">
        <v>2025</v>
      </c>
      <c r="B63" s="16" t="s">
        <v>209</v>
      </c>
      <c r="C63" s="68">
        <v>8891917</v>
      </c>
    </row>
    <row r="65" spans="1:1" x14ac:dyDescent="0.35">
      <c r="A65" s="74" t="s">
        <v>19</v>
      </c>
    </row>
    <row r="67" spans="1:1" x14ac:dyDescent="0.35">
      <c r="A67" s="7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19"/>
  <sheetViews>
    <sheetView workbookViewId="0"/>
  </sheetViews>
  <sheetFormatPr defaultColWidth="10.90625" defaultRowHeight="14.5" x14ac:dyDescent="0.35"/>
  <cols>
    <col min="1" max="1" width="76.7265625" customWidth="1"/>
    <col min="2" max="2" width="20.7265625" customWidth="1"/>
    <col min="3" max="3" width="18.7265625" customWidth="1"/>
  </cols>
  <sheetData>
    <row r="1" spans="1:3" x14ac:dyDescent="0.35">
      <c r="A1" t="s">
        <v>211</v>
      </c>
    </row>
    <row r="3" spans="1:3" x14ac:dyDescent="0.35">
      <c r="A3" s="9" t="s">
        <v>197</v>
      </c>
      <c r="B3" s="8" t="s">
        <v>5</v>
      </c>
      <c r="C3" s="10" t="s">
        <v>6</v>
      </c>
    </row>
    <row r="4" spans="1:3" x14ac:dyDescent="0.35">
      <c r="A4" s="2" t="s">
        <v>198</v>
      </c>
      <c r="B4" s="63">
        <v>255117697</v>
      </c>
      <c r="C4" s="52">
        <v>2723</v>
      </c>
    </row>
    <row r="5" spans="1:3" x14ac:dyDescent="0.35">
      <c r="A5" s="2" t="s">
        <v>199</v>
      </c>
      <c r="B5" s="63">
        <v>128101771</v>
      </c>
      <c r="C5" s="52">
        <v>905</v>
      </c>
    </row>
    <row r="6" spans="1:3" x14ac:dyDescent="0.35">
      <c r="A6" s="2" t="s">
        <v>204</v>
      </c>
      <c r="B6" s="63">
        <v>92681951</v>
      </c>
      <c r="C6" s="52">
        <v>1160</v>
      </c>
    </row>
    <row r="7" spans="1:3" x14ac:dyDescent="0.35">
      <c r="A7" s="2" t="s">
        <v>200</v>
      </c>
      <c r="B7" s="63">
        <v>60847654</v>
      </c>
      <c r="C7" s="52">
        <v>429</v>
      </c>
    </row>
    <row r="8" spans="1:3" x14ac:dyDescent="0.35">
      <c r="A8" s="2" t="s">
        <v>205</v>
      </c>
      <c r="B8" s="63">
        <v>49629655</v>
      </c>
      <c r="C8" s="52">
        <v>381</v>
      </c>
    </row>
    <row r="9" spans="1:3" x14ac:dyDescent="0.35">
      <c r="A9" s="2" t="s">
        <v>202</v>
      </c>
      <c r="B9" s="63">
        <v>49268636</v>
      </c>
      <c r="C9" s="52">
        <v>380</v>
      </c>
    </row>
    <row r="10" spans="1:3" x14ac:dyDescent="0.35">
      <c r="A10" s="2" t="s">
        <v>206</v>
      </c>
      <c r="B10" s="63">
        <v>37958812</v>
      </c>
      <c r="C10" s="52">
        <v>82</v>
      </c>
    </row>
    <row r="11" spans="1:3" x14ac:dyDescent="0.35">
      <c r="A11" s="2" t="s">
        <v>208</v>
      </c>
      <c r="B11" s="63">
        <v>37475760</v>
      </c>
      <c r="C11" s="52">
        <v>315</v>
      </c>
    </row>
    <row r="12" spans="1:3" x14ac:dyDescent="0.35">
      <c r="A12" s="2" t="s">
        <v>203</v>
      </c>
      <c r="B12" s="63">
        <v>34469284</v>
      </c>
      <c r="C12" s="52">
        <v>258</v>
      </c>
    </row>
    <row r="13" spans="1:3" x14ac:dyDescent="0.35">
      <c r="A13" s="2" t="s">
        <v>201</v>
      </c>
      <c r="B13" s="63">
        <v>26951119</v>
      </c>
      <c r="C13" s="52">
        <v>247</v>
      </c>
    </row>
    <row r="14" spans="1:3" x14ac:dyDescent="0.35">
      <c r="A14" s="2" t="s">
        <v>207</v>
      </c>
      <c r="B14" s="63">
        <v>7505174</v>
      </c>
      <c r="C14" s="52">
        <v>142</v>
      </c>
    </row>
    <row r="15" spans="1:3" x14ac:dyDescent="0.35">
      <c r="A15" s="12" t="s">
        <v>209</v>
      </c>
      <c r="B15" s="64">
        <v>28364360</v>
      </c>
      <c r="C15" s="53">
        <v>370</v>
      </c>
    </row>
    <row r="17" spans="1:1" x14ac:dyDescent="0.35">
      <c r="A17" t="s">
        <v>19</v>
      </c>
    </row>
    <row r="19" spans="1:1" x14ac:dyDescent="0.35">
      <c r="A19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27"/>
  <sheetViews>
    <sheetView workbookViewId="0"/>
  </sheetViews>
  <sheetFormatPr defaultColWidth="10.90625" defaultRowHeight="14.5" x14ac:dyDescent="0.35"/>
  <cols>
    <col min="1" max="1" width="6.7265625" style="74" customWidth="1"/>
    <col min="2" max="2" width="85.7265625" customWidth="1"/>
    <col min="3" max="3" width="20.7265625" customWidth="1"/>
  </cols>
  <sheetData>
    <row r="1" spans="1:3" x14ac:dyDescent="0.35">
      <c r="A1" s="74" t="s">
        <v>213</v>
      </c>
    </row>
    <row r="3" spans="1:3" x14ac:dyDescent="0.35">
      <c r="A3" s="75" t="s">
        <v>4</v>
      </c>
      <c r="B3" s="8" t="s">
        <v>214</v>
      </c>
      <c r="C3" s="10" t="s">
        <v>5</v>
      </c>
    </row>
    <row r="4" spans="1:3" x14ac:dyDescent="0.35">
      <c r="A4" s="65">
        <v>2021</v>
      </c>
      <c r="B4" t="s">
        <v>215</v>
      </c>
      <c r="C4" s="67">
        <v>17360692</v>
      </c>
    </row>
    <row r="5" spans="1:3" x14ac:dyDescent="0.35">
      <c r="A5" s="65">
        <v>2021</v>
      </c>
      <c r="B5" t="s">
        <v>216</v>
      </c>
      <c r="C5" s="67">
        <v>11998028</v>
      </c>
    </row>
    <row r="6" spans="1:3" x14ac:dyDescent="0.35">
      <c r="A6" s="65">
        <v>2021</v>
      </c>
      <c r="B6" t="s">
        <v>217</v>
      </c>
      <c r="C6" s="67">
        <v>11568367</v>
      </c>
    </row>
    <row r="7" spans="1:3" x14ac:dyDescent="0.35">
      <c r="A7" s="65">
        <v>2021</v>
      </c>
      <c r="B7" t="s">
        <v>218</v>
      </c>
      <c r="C7" s="67">
        <v>10302946</v>
      </c>
    </row>
    <row r="8" spans="1:3" x14ac:dyDescent="0.35">
      <c r="A8" s="65">
        <v>2022</v>
      </c>
      <c r="B8" t="s">
        <v>215</v>
      </c>
      <c r="C8" s="67">
        <v>14829237</v>
      </c>
    </row>
    <row r="9" spans="1:3" x14ac:dyDescent="0.35">
      <c r="A9" s="65">
        <v>2022</v>
      </c>
      <c r="B9" t="s">
        <v>219</v>
      </c>
      <c r="C9" s="67">
        <v>11280990</v>
      </c>
    </row>
    <row r="10" spans="1:3" x14ac:dyDescent="0.35">
      <c r="A10" s="65">
        <v>2022</v>
      </c>
      <c r="B10" t="s">
        <v>218</v>
      </c>
      <c r="C10" s="67">
        <v>10423739</v>
      </c>
    </row>
    <row r="11" spans="1:3" x14ac:dyDescent="0.35">
      <c r="A11" s="65">
        <v>2022</v>
      </c>
      <c r="B11" t="s">
        <v>217</v>
      </c>
      <c r="C11" s="67">
        <v>9221244</v>
      </c>
    </row>
    <row r="12" spans="1:3" x14ac:dyDescent="0.35">
      <c r="A12" s="65">
        <v>2023</v>
      </c>
      <c r="B12" t="s">
        <v>220</v>
      </c>
      <c r="C12" s="67">
        <v>14031681</v>
      </c>
    </row>
    <row r="13" spans="1:3" x14ac:dyDescent="0.35">
      <c r="A13" s="65">
        <v>2023</v>
      </c>
      <c r="B13" t="s">
        <v>221</v>
      </c>
      <c r="C13" s="67">
        <v>12211884</v>
      </c>
    </row>
    <row r="14" spans="1:3" x14ac:dyDescent="0.35">
      <c r="A14" s="65">
        <v>2023</v>
      </c>
      <c r="B14" t="s">
        <v>219</v>
      </c>
      <c r="C14" s="67">
        <v>11262517</v>
      </c>
    </row>
    <row r="15" spans="1:3" x14ac:dyDescent="0.35">
      <c r="A15" s="65">
        <v>2023</v>
      </c>
      <c r="B15" t="s">
        <v>217</v>
      </c>
      <c r="C15" s="67">
        <v>11203498</v>
      </c>
    </row>
    <row r="16" spans="1:3" x14ac:dyDescent="0.35">
      <c r="A16" s="65">
        <v>2024</v>
      </c>
      <c r="B16" t="s">
        <v>221</v>
      </c>
      <c r="C16" s="67">
        <v>26111483</v>
      </c>
    </row>
    <row r="17" spans="1:3" x14ac:dyDescent="0.35">
      <c r="A17" s="65">
        <v>2024</v>
      </c>
      <c r="B17" t="s">
        <v>215</v>
      </c>
      <c r="C17" s="67">
        <v>11783116</v>
      </c>
    </row>
    <row r="18" spans="1:3" x14ac:dyDescent="0.35">
      <c r="A18" s="65">
        <v>2024</v>
      </c>
      <c r="B18" t="s">
        <v>222</v>
      </c>
      <c r="C18" s="67">
        <v>11529177</v>
      </c>
    </row>
    <row r="19" spans="1:3" x14ac:dyDescent="0.35">
      <c r="A19" s="65">
        <v>2024</v>
      </c>
      <c r="B19" t="s">
        <v>223</v>
      </c>
      <c r="C19" s="67">
        <v>11366772</v>
      </c>
    </row>
    <row r="20" spans="1:3" x14ac:dyDescent="0.35">
      <c r="A20" s="65">
        <v>2025</v>
      </c>
      <c r="B20" t="s">
        <v>224</v>
      </c>
      <c r="C20" s="67">
        <v>26985075</v>
      </c>
    </row>
    <row r="21" spans="1:3" x14ac:dyDescent="0.35">
      <c r="A21" s="65">
        <v>2025</v>
      </c>
      <c r="B21" t="s">
        <v>218</v>
      </c>
      <c r="C21" s="67">
        <v>19229173</v>
      </c>
    </row>
    <row r="22" spans="1:3" x14ac:dyDescent="0.35">
      <c r="A22" s="65">
        <v>2025</v>
      </c>
      <c r="B22" t="s">
        <v>222</v>
      </c>
      <c r="C22" s="67">
        <v>13835271</v>
      </c>
    </row>
    <row r="23" spans="1:3" x14ac:dyDescent="0.35">
      <c r="A23" s="66">
        <v>2025</v>
      </c>
      <c r="B23" s="16" t="s">
        <v>225</v>
      </c>
      <c r="C23" s="68">
        <v>13112361</v>
      </c>
    </row>
    <row r="25" spans="1:3" x14ac:dyDescent="0.35">
      <c r="A25" s="74" t="s">
        <v>19</v>
      </c>
    </row>
    <row r="27" spans="1:3" x14ac:dyDescent="0.35">
      <c r="A27" s="7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11"/>
  <sheetViews>
    <sheetView workbookViewId="0"/>
  </sheetViews>
  <sheetFormatPr defaultColWidth="10.90625" defaultRowHeight="14.5" x14ac:dyDescent="0.35"/>
  <cols>
    <col min="1" max="1" width="6.7265625" customWidth="1"/>
    <col min="2" max="2" width="28.7265625" customWidth="1"/>
  </cols>
  <sheetData>
    <row r="1" spans="1:2" x14ac:dyDescent="0.35">
      <c r="A1" t="s">
        <v>227</v>
      </c>
    </row>
    <row r="3" spans="1:2" x14ac:dyDescent="0.35">
      <c r="A3" s="9" t="s">
        <v>4</v>
      </c>
      <c r="B3" s="10" t="s">
        <v>228</v>
      </c>
    </row>
    <row r="4" spans="1:2" x14ac:dyDescent="0.35">
      <c r="A4" s="65">
        <v>2022</v>
      </c>
      <c r="B4" s="54">
        <v>172</v>
      </c>
    </row>
    <row r="5" spans="1:2" x14ac:dyDescent="0.35">
      <c r="A5" s="65">
        <v>2023</v>
      </c>
      <c r="B5" s="54">
        <v>203</v>
      </c>
    </row>
    <row r="6" spans="1:2" x14ac:dyDescent="0.35">
      <c r="A6" s="65">
        <v>2024</v>
      </c>
      <c r="B6" s="54">
        <v>233</v>
      </c>
    </row>
    <row r="7" spans="1:2" x14ac:dyDescent="0.35">
      <c r="A7" s="66">
        <v>2025</v>
      </c>
      <c r="B7" s="55">
        <v>251</v>
      </c>
    </row>
    <row r="9" spans="1:2" x14ac:dyDescent="0.35">
      <c r="A9" t="s">
        <v>19</v>
      </c>
    </row>
    <row r="11" spans="1:2" x14ac:dyDescent="0.35">
      <c r="A11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12"/>
  <sheetViews>
    <sheetView workbookViewId="0"/>
  </sheetViews>
  <sheetFormatPr defaultColWidth="10.90625" defaultRowHeight="14.5" x14ac:dyDescent="0.35"/>
  <cols>
    <col min="1" max="1" width="22.7265625" customWidth="1"/>
    <col min="2" max="2" width="20.7265625" customWidth="1"/>
    <col min="3" max="3" width="18.7265625" customWidth="1"/>
  </cols>
  <sheetData>
    <row r="1" spans="1:3" x14ac:dyDescent="0.35">
      <c r="A1" t="s">
        <v>230</v>
      </c>
    </row>
    <row r="3" spans="1:3" x14ac:dyDescent="0.35">
      <c r="A3" s="9" t="s">
        <v>231</v>
      </c>
      <c r="B3" s="8" t="s">
        <v>5</v>
      </c>
      <c r="C3" s="10" t="s">
        <v>6</v>
      </c>
    </row>
    <row r="4" spans="1:3" x14ac:dyDescent="0.35">
      <c r="A4" s="2" t="s">
        <v>232</v>
      </c>
      <c r="B4" s="63">
        <v>28962087</v>
      </c>
      <c r="C4" s="56">
        <v>30</v>
      </c>
    </row>
    <row r="5" spans="1:3" x14ac:dyDescent="0.35">
      <c r="A5" s="2" t="s">
        <v>233</v>
      </c>
      <c r="B5" s="63">
        <v>20651437</v>
      </c>
      <c r="C5" s="56">
        <v>68</v>
      </c>
    </row>
    <row r="6" spans="1:3" x14ac:dyDescent="0.35">
      <c r="A6" s="2" t="s">
        <v>234</v>
      </c>
      <c r="B6" s="63">
        <v>16336597</v>
      </c>
      <c r="C6" s="56">
        <v>159</v>
      </c>
    </row>
    <row r="7" spans="1:3" x14ac:dyDescent="0.35">
      <c r="A7" s="2" t="s">
        <v>235</v>
      </c>
      <c r="B7" s="63">
        <v>13762100</v>
      </c>
      <c r="C7" s="56">
        <v>118</v>
      </c>
    </row>
    <row r="8" spans="1:3" x14ac:dyDescent="0.35">
      <c r="A8" s="12" t="s">
        <v>236</v>
      </c>
      <c r="B8" s="64">
        <v>10555767</v>
      </c>
      <c r="C8" s="57">
        <v>32</v>
      </c>
    </row>
    <row r="10" spans="1:3" x14ac:dyDescent="0.35">
      <c r="A10" t="s">
        <v>19</v>
      </c>
    </row>
    <row r="12" spans="1:3" x14ac:dyDescent="0.35">
      <c r="A12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2"/>
  <sheetViews>
    <sheetView workbookViewId="0">
      <selection activeCell="A12" sqref="A12"/>
    </sheetView>
  </sheetViews>
  <sheetFormatPr defaultColWidth="10.90625" defaultRowHeight="14.5" x14ac:dyDescent="0.35"/>
  <cols>
    <col min="1" max="1" width="41.7265625" customWidth="1"/>
    <col min="2" max="2" width="52.7265625" customWidth="1"/>
    <col min="3" max="3" width="20.7265625" customWidth="1"/>
    <col min="4" max="4" width="18.7265625" customWidth="1"/>
  </cols>
  <sheetData>
    <row r="1" spans="1:4" x14ac:dyDescent="0.35">
      <c r="A1" t="s">
        <v>238</v>
      </c>
    </row>
    <row r="3" spans="1:4" x14ac:dyDescent="0.35">
      <c r="A3" s="9" t="s">
        <v>231</v>
      </c>
      <c r="B3" s="8" t="s">
        <v>214</v>
      </c>
      <c r="C3" s="8" t="s">
        <v>5</v>
      </c>
      <c r="D3" s="10" t="s">
        <v>6</v>
      </c>
    </row>
    <row r="4" spans="1:4" x14ac:dyDescent="0.35">
      <c r="A4" s="2" t="s">
        <v>232</v>
      </c>
      <c r="B4" t="s">
        <v>239</v>
      </c>
      <c r="C4" s="63">
        <v>22781083</v>
      </c>
      <c r="D4" s="58">
        <v>24</v>
      </c>
    </row>
    <row r="5" spans="1:4" x14ac:dyDescent="0.35">
      <c r="A5" s="2" t="s">
        <v>233</v>
      </c>
      <c r="B5" t="s">
        <v>240</v>
      </c>
      <c r="C5" s="63">
        <v>12267326</v>
      </c>
      <c r="D5" s="58">
        <v>40</v>
      </c>
    </row>
    <row r="6" spans="1:4" x14ac:dyDescent="0.35">
      <c r="A6" s="2" t="s">
        <v>241</v>
      </c>
      <c r="B6" t="s">
        <v>242</v>
      </c>
      <c r="C6" s="63">
        <v>9953732</v>
      </c>
      <c r="D6" s="58">
        <v>50</v>
      </c>
    </row>
    <row r="7" spans="1:4" x14ac:dyDescent="0.35">
      <c r="A7" s="2" t="s">
        <v>243</v>
      </c>
      <c r="B7" t="s">
        <v>244</v>
      </c>
      <c r="C7" s="63">
        <v>8338896</v>
      </c>
      <c r="D7" s="58">
        <v>31</v>
      </c>
    </row>
    <row r="8" spans="1:4" x14ac:dyDescent="0.35">
      <c r="A8" s="12" t="s">
        <v>235</v>
      </c>
      <c r="B8" s="16" t="s">
        <v>246</v>
      </c>
      <c r="C8" s="64">
        <v>7978731</v>
      </c>
      <c r="D8" s="59">
        <v>57</v>
      </c>
    </row>
    <row r="10" spans="1:4" x14ac:dyDescent="0.35">
      <c r="A10" t="s">
        <v>19</v>
      </c>
    </row>
    <row r="12" spans="1:4" x14ac:dyDescent="0.35">
      <c r="A12" s="1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treści</vt:lpstr>
      <vt:lpstr>Tabela 2.1</vt:lpstr>
      <vt:lpstr>Wykres 2.1</vt:lpstr>
      <vt:lpstr>Wykres 2.2</vt:lpstr>
      <vt:lpstr>Tabela 2.2</vt:lpstr>
      <vt:lpstr>Tabela 2.3</vt:lpstr>
      <vt:lpstr>Tabela 2.4</vt:lpstr>
      <vt:lpstr>Tabela 2.4 2024</vt:lpstr>
      <vt:lpstr>Tabela 2.4 2025</vt:lpstr>
      <vt:lpstr>Wykres 2.3 2021</vt:lpstr>
      <vt:lpstr>Wykres 2.3 2022</vt:lpstr>
      <vt:lpstr>Wykres 2.3 2023</vt:lpstr>
      <vt:lpstr>Wykres 2.3 2024</vt:lpstr>
      <vt:lpstr>Wykres 2.3 2025</vt:lpstr>
      <vt:lpstr>Wykres 2.4 2021</vt:lpstr>
      <vt:lpstr>Wykres 2.4 2022</vt:lpstr>
      <vt:lpstr>Wykres 2.4 2023</vt:lpstr>
      <vt:lpstr>Wykres 2.4 2024</vt:lpstr>
      <vt:lpstr>Wykres 2.4 2025</vt:lpstr>
      <vt:lpstr>Tabela 2.5</vt:lpstr>
      <vt:lpstr>Tabela 2.6</vt:lpstr>
      <vt:lpstr>Tabela 2.7</vt:lpstr>
      <vt:lpstr>Tabela 2.8</vt:lpstr>
      <vt:lpstr>Wykres 2.5</vt:lpstr>
      <vt:lpstr>Wykres 2.6</vt:lpstr>
      <vt:lpstr>Wykres 2.7</vt:lpstr>
      <vt:lpstr>Wykres 2.8</vt:lpstr>
      <vt:lpstr>Tabela 2.9</vt:lpstr>
      <vt:lpstr>Wykres 2.9</vt:lpstr>
      <vt:lpstr>Tabela 2.10</vt:lpstr>
      <vt:lpstr>Tabela 2.11</vt:lpstr>
      <vt:lpstr>Tabela 2.12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2026-10-31T22:53:57Z</dcterms:created>
  <dcterms:modified xsi:type="dcterms:W3CDTF">2026-10-31T22:09:34Z</dcterms:modified>
</cp:coreProperties>
</file>