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Nowe Wydzialy\Beata\alzheimer\pliki na zdrowe dane\"/>
    </mc:Choice>
  </mc:AlternateContent>
  <bookViews>
    <workbookView xWindow="0" yWindow="0" windowWidth="13125" windowHeight="6105" tabRatio="822"/>
  </bookViews>
  <sheets>
    <sheet name="Spis treści" sheetId="1" r:id="rId1"/>
    <sheet name="Wykres 1.1" sheetId="2" r:id="rId2"/>
    <sheet name="Wykres 1.2" sheetId="3" r:id="rId3"/>
    <sheet name="Wykres 1.3" sheetId="4" r:id="rId4"/>
    <sheet name="Wykres 1.4" sheetId="5" r:id="rId5"/>
    <sheet name="Wykres 1.5a" sheetId="6" r:id="rId6"/>
    <sheet name="Wykres 1.5b" sheetId="7" r:id="rId7"/>
    <sheet name="Wykres 1.6" sheetId="8" r:id="rId8"/>
    <sheet name="Tabela 2.1" sheetId="9" r:id="rId9"/>
    <sheet name="Wykres 2.1" sheetId="10" r:id="rId10"/>
    <sheet name="Wykres 2.2" sheetId="11" r:id="rId11"/>
    <sheet name="Wykres 2.3a" sheetId="12" r:id="rId12"/>
    <sheet name="Wykres 2.3b" sheetId="13" r:id="rId13"/>
    <sheet name="Tabela 2.2" sheetId="14" r:id="rId14"/>
    <sheet name="Wykres 2.4" sheetId="15" r:id="rId15"/>
    <sheet name="Tabela 2.3" sheetId="16" r:id="rId16"/>
    <sheet name="Tabela 2.4" sheetId="17" r:id="rId17"/>
    <sheet name="Tabela 2.5" sheetId="18" r:id="rId18"/>
    <sheet name="Wykres 2.5" sheetId="19" r:id="rId19"/>
    <sheet name="Tabela 2.6" sheetId="20" r:id="rId20"/>
    <sheet name="Wykres 2.6" sheetId="21" r:id="rId21"/>
    <sheet name="Tabela 2.7" sheetId="22" r:id="rId22"/>
    <sheet name="Tabela 2.8" sheetId="23" r:id="rId23"/>
    <sheet name="Tabela 2.9" sheetId="24" r:id="rId24"/>
    <sheet name="Tabela 2.10" sheetId="25" r:id="rId25"/>
    <sheet name="Tabela 2.11" sheetId="26" r:id="rId26"/>
    <sheet name="Wykres 2.7" sheetId="27" r:id="rId27"/>
    <sheet name="Tabela 2.12" sheetId="28" r:id="rId28"/>
    <sheet name="Wykres 2.8" sheetId="29" r:id="rId29"/>
    <sheet name="Tabela 2.13" sheetId="30" r:id="rId30"/>
    <sheet name="Tabela 2.14" sheetId="31" r:id="rId31"/>
    <sheet name="Wykres 2.9" sheetId="32" r:id="rId32"/>
    <sheet name="Wykres 2.10" sheetId="33" r:id="rId33"/>
    <sheet name="Wykres 2.11" sheetId="34" r:id="rId34"/>
    <sheet name="Wykres 2.12" sheetId="35" r:id="rId35"/>
    <sheet name="Wykres 2.13" sheetId="36" r:id="rId36"/>
    <sheet name="Wykres 2.14" sheetId="37" r:id="rId37"/>
    <sheet name="Wykres 2.15a" sheetId="38" r:id="rId38"/>
    <sheet name="Wykres 2.15b" sheetId="39" r:id="rId39"/>
    <sheet name="Wykres 2.16" sheetId="40" r:id="rId40"/>
    <sheet name="Wykres 2.17" sheetId="41" r:id="rId41"/>
    <sheet name="Wykres 2.18" sheetId="42" r:id="rId42"/>
    <sheet name="Tabela 2.15" sheetId="43" r:id="rId43"/>
    <sheet name="Tabela 2.16" sheetId="44" r:id="rId44"/>
    <sheet name="Wykres 2.19" sheetId="45" r:id="rId45"/>
    <sheet name="Wykres 2.20" sheetId="46" r:id="rId46"/>
    <sheet name="Wykres 2.21" sheetId="47" r:id="rId47"/>
    <sheet name="Wykres 2.22" sheetId="48" r:id="rId48"/>
    <sheet name="Wykres 2.23" sheetId="49" r:id="rId49"/>
    <sheet name="Wykres 2.24" sheetId="50" r:id="rId50"/>
    <sheet name="Tabela 2.17" sheetId="51" r:id="rId51"/>
    <sheet name="Wykres 2.25" sheetId="52" r:id="rId52"/>
    <sheet name="Wykres 2.26" sheetId="53" r:id="rId53"/>
    <sheet name="Wykres 2.27" sheetId="54" r:id="rId54"/>
    <sheet name="Tabela 2.18" sheetId="55" r:id="rId55"/>
    <sheet name="Wykres 2.28" sheetId="56" r:id="rId56"/>
    <sheet name="Wykres 2.29" sheetId="57" r:id="rId57"/>
    <sheet name="Wykres 2.30" sheetId="58" r:id="rId58"/>
    <sheet name="Tabela 2.19" sheetId="59" r:id="rId59"/>
    <sheet name="Wykres 2.31" sheetId="60" r:id="rId60"/>
    <sheet name="Wykres 2.32" sheetId="61" r:id="rId61"/>
    <sheet name="Tabela 2.20" sheetId="62" r:id="rId62"/>
    <sheet name="Wykres 2.33" sheetId="63" r:id="rId63"/>
    <sheet name="Wykres 2.34" sheetId="64" r:id="rId64"/>
    <sheet name="Tabela 2.21" sheetId="65" r:id="rId65"/>
    <sheet name="Wykres 2.35" sheetId="66" r:id="rId66"/>
    <sheet name="Wykres 2.36" sheetId="67" r:id="rId67"/>
    <sheet name="Wykres 2.37" sheetId="68" r:id="rId68"/>
    <sheet name="Tabela 2.22" sheetId="69" r:id="rId69"/>
    <sheet name="Wykres 2.38" sheetId="70" r:id="rId70"/>
  </sheets>
  <calcPr calcId="152511"/>
</workbook>
</file>

<file path=xl/calcChain.xml><?xml version="1.0" encoding="utf-8"?>
<calcChain xmlns="http://schemas.openxmlformats.org/spreadsheetml/2006/main">
  <c r="A31" i="70" l="1"/>
  <c r="A16" i="69"/>
  <c r="A19" i="68"/>
  <c r="A23" i="67"/>
  <c r="A25" i="66"/>
  <c r="A12" i="65"/>
  <c r="A27" i="64"/>
  <c r="A15" i="63"/>
  <c r="A12" i="62"/>
  <c r="A27" i="61"/>
  <c r="A15" i="60"/>
  <c r="A12" i="59"/>
  <c r="A27" i="58"/>
  <c r="A15" i="57"/>
  <c r="A13" i="56"/>
  <c r="A10" i="55"/>
  <c r="A10" i="54"/>
  <c r="A15" i="53"/>
  <c r="A15" i="52"/>
  <c r="A9" i="51"/>
  <c r="A19" i="50"/>
  <c r="A19" i="49"/>
  <c r="A19" i="48"/>
  <c r="A21" i="47"/>
  <c r="A19" i="46"/>
  <c r="A23" i="45"/>
  <c r="A11" i="44"/>
  <c r="A13" i="43"/>
  <c r="A19" i="42"/>
  <c r="A19" i="41"/>
  <c r="A13" i="40"/>
  <c r="A23" i="39"/>
  <c r="A23" i="38"/>
  <c r="A31" i="37"/>
  <c r="A13" i="36"/>
  <c r="A23" i="35"/>
  <c r="A23" i="34"/>
  <c r="A23" i="33"/>
  <c r="A23" i="32"/>
  <c r="A13" i="31"/>
  <c r="A13" i="30"/>
  <c r="A31" i="29"/>
  <c r="A13" i="28"/>
  <c r="A13" i="27"/>
  <c r="A13" i="26"/>
  <c r="A13" i="25"/>
  <c r="A21" i="24"/>
  <c r="A21" i="23"/>
  <c r="A18" i="22"/>
  <c r="A13" i="21"/>
  <c r="A17" i="20"/>
  <c r="A13" i="19"/>
  <c r="A20" i="18"/>
  <c r="A22" i="17"/>
  <c r="A22" i="16"/>
  <c r="A31" i="15"/>
  <c r="A13" i="14"/>
  <c r="A23" i="13"/>
  <c r="A23" i="12"/>
  <c r="A15" i="11"/>
  <c r="A15" i="10"/>
  <c r="A13" i="9"/>
  <c r="A38" i="8"/>
  <c r="A37" i="7"/>
  <c r="A37" i="6"/>
  <c r="A47" i="5"/>
  <c r="A47" i="4"/>
  <c r="A69" i="3"/>
  <c r="A69" i="2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<sst xmlns="http://schemas.openxmlformats.org/spreadsheetml/2006/main" count="1828" uniqueCount="297">
  <si>
    <t>Wykres 1.1: Szacowany odsetek chorych na chorobę Alzheimera i choroby pokrewne w wybranych krajach europejskich w latach 2014 i 2019</t>
  </si>
  <si>
    <t>Kraj</t>
  </si>
  <si>
    <t>Rok</t>
  </si>
  <si>
    <t>Odsetek</t>
  </si>
  <si>
    <t>Cypr</t>
  </si>
  <si>
    <t>2014</t>
  </si>
  <si>
    <t>Irlandia</t>
  </si>
  <si>
    <t>Luksemburg</t>
  </si>
  <si>
    <t>Islandia</t>
  </si>
  <si>
    <t>Słowacja</t>
  </si>
  <si>
    <t>Wielka Brytania</t>
  </si>
  <si>
    <t>Dania</t>
  </si>
  <si>
    <t>Malta</t>
  </si>
  <si>
    <t>Norwegia</t>
  </si>
  <si>
    <t>Polska</t>
  </si>
  <si>
    <t>Rumunia</t>
  </si>
  <si>
    <t>Szwecja</t>
  </si>
  <si>
    <t>Holandia</t>
  </si>
  <si>
    <t>Francja</t>
  </si>
  <si>
    <t>Austria</t>
  </si>
  <si>
    <t>Szwajcaria</t>
  </si>
  <si>
    <t>Belgia</t>
  </si>
  <si>
    <t>Finlandia</t>
  </si>
  <si>
    <t>Hiszpania</t>
  </si>
  <si>
    <t>Bułgaria</t>
  </si>
  <si>
    <t>Unia Europejska</t>
  </si>
  <si>
    <t>Węgry</t>
  </si>
  <si>
    <t>Chorwacja</t>
  </si>
  <si>
    <t>Portugalia</t>
  </si>
  <si>
    <t>Litwa</t>
  </si>
  <si>
    <t>Łotwa</t>
  </si>
  <si>
    <t>Estonia</t>
  </si>
  <si>
    <t>Grecja</t>
  </si>
  <si>
    <t>Słowenia</t>
  </si>
  <si>
    <t>Niemcy</t>
  </si>
  <si>
    <t>Włochy</t>
  </si>
  <si>
    <t>2019</t>
  </si>
  <si>
    <t>Źródło: Opracowanie własne na podstawie danych Institute for Health Metrics and Evaluation (IHME)</t>
  </si>
  <si>
    <t>Wykres 1.2: Standaryzowany strukturą wiekową szacowany odsetek chorych na chorobę Alzheimera i choroby pokrewne w wybranych krajach europejskich w latach 2014 i 2019</t>
  </si>
  <si>
    <t>Wykres 1.3: Szacowana liczba osób chorych na chorobę Alzheimera i choroby pokrewne w Polsce (2000–2019) jako odsetek ludności (lewy wykres) i w wartościach bezwzględnych (prawy wykres)—oszacowanie (linią ciągła) i 95% przedział ufności (linia przerywana)</t>
  </si>
  <si>
    <t>Płeć</t>
  </si>
  <si>
    <t>Liczba ludności (w tys.)</t>
  </si>
  <si>
    <t>Górny przedział l. ludności</t>
  </si>
  <si>
    <t>Dolny przedział l. ludności</t>
  </si>
  <si>
    <t>Odsetek ludności</t>
  </si>
  <si>
    <t>Górny przedział odsetek</t>
  </si>
  <si>
    <t>Dolny przedział odsetek</t>
  </si>
  <si>
    <t>Kobiety</t>
  </si>
  <si>
    <t>Mężczyźni</t>
  </si>
  <si>
    <t>Wykres 1.4: Szacowana zachorowalność na chorobę Alzheimera i choroby pokrewne w Polsce (2000–2019) jako odsetek ludności (lewy wykres) i w wartościach bezwzględnych (prawy wykres)—oszacowanie (linią ciągła) i 95% przedział ufności (linia przerywana)</t>
  </si>
  <si>
    <t>Wykres 1.5a: Szacowany odsetek osób chorych na chorobę Alzheimera i choroby pokrewne w wybranych krajach europejskich w podziale na płeć (2019, kobiety)—oszacowanie (punkt) i 95% przedział ufności (linia)</t>
  </si>
  <si>
    <t>Wykres 1.5b: Szacowany odsetek osób chorych na chorobę Alzheimera i choroby pokrewne w wybranych krajach europejskich w podziale na płeć (2019, mężczyźni)—oszacowanie (punkt) i 95% przedział ufności (linia)</t>
  </si>
  <si>
    <t>Wykres 1.6: Szacowany udział DALY z powodu choroby Alzheimera i chorób pokrewnych wśród DALY z powodu wszystkich chorób w wybranych krajach europejskich (2019)</t>
  </si>
  <si>
    <t>Udział DALY</t>
  </si>
  <si>
    <t>Górny przedział</t>
  </si>
  <si>
    <t>Dolny przedział</t>
  </si>
  <si>
    <t>Tabela 2.1: Chorobowość rejestrowana choroby Alzheimera i chorób pokrewnych w Polsce (2014–2019)</t>
  </si>
  <si>
    <t>Liczba chorych ogółem (tys.)</t>
  </si>
  <si>
    <t>Liczba chorych kobiety (tys.)</t>
  </si>
  <si>
    <t>Liczba chorych mężczyźni (tys.)</t>
  </si>
  <si>
    <t>Współczynnik chorobowości ogółem na 1000 osób w wieku 55+</t>
  </si>
  <si>
    <t>Współczynnik chorobowości kobiet na 1000 osób w wieku 55+</t>
  </si>
  <si>
    <t>Współczynnik chorobowości mężczyzn na 1000 osób w wieku 55+</t>
  </si>
  <si>
    <t>Współczynnik chorobowości standaryzowany względem wieku i płci na 1000 osób w wieku 55+ (ogółem)</t>
  </si>
  <si>
    <t>Współczynnik chorobowości standaryzowany względem wieku i płci na 1000 osób w wieku 55+ (kobiety)</t>
  </si>
  <si>
    <t>Współczynnik chorobowości standaryzowany względem wieku i płci na 1000 osób w wieku 55+ (mężczyźni)</t>
  </si>
  <si>
    <t>Źródło: Opracowanie własne na podstawie danych NFZ, GUS</t>
  </si>
  <si>
    <t>Wykres 2.1: Liczba osób chorych na chorobę Alzheimera lub choroby pokrewne wg płci i grup wiekowych (2019 r.)</t>
  </si>
  <si>
    <t>Grupa wiekowa</t>
  </si>
  <si>
    <t>Liczba chorych (tys.)</t>
  </si>
  <si>
    <t>55-64</t>
  </si>
  <si>
    <t>65-74</t>
  </si>
  <si>
    <t>75-84</t>
  </si>
  <si>
    <t>85+</t>
  </si>
  <si>
    <t>Źródło: Opracowanie własne na podstawie danych NFZ</t>
  </si>
  <si>
    <t>Wykres 2.2: Liczba i odsetek ludności chorej na chorobę Alzheimera lub choroby pokrewne wg płci i grup wiekowych (2019 r.)</t>
  </si>
  <si>
    <t>Liczba chorych</t>
  </si>
  <si>
    <t>Liczba ludności ogółem</t>
  </si>
  <si>
    <t>Wykres 2.3a: Surowy współczynnik chorobowości choroby Alzheimera oraz chorób pokrewnych wg województwa zamieszkania pacjenta (2019 r.)</t>
  </si>
  <si>
    <t>Województwo</t>
  </si>
  <si>
    <t>Współczynnik chorobowości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</si>
  <si>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</si>
  <si>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</si>
  <si>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</si>
  <si>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</si>
  <si>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</si>
  <si>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</si>
  <si>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</si>
  <si>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</si>
  <si>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</si>
  <si>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</si>
  <si>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</si>
  <si>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</si>
  <si>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</si>
  <si>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</si>
  <si>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</si>
  <si>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</si>
  <si>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Wykres 2.3b: Standaryzowany ogólnopolską strukturą wieku i płci współczynnik chorobowości choroby Alzheimera oraz chorób pokrewnych wg województwa zamieszkania pacjenta (2019 r.)</t>
  </si>
  <si>
    <t>Standaryzowany ogólnopolską strukturą wieku i płci współczynnik chorobowości</t>
  </si>
  <si>
    <t>Tabela 2.2: Zachorowalność rejestrowana choroby Alzheimera i chorób pokrewnych w Polsce (2014–2019)</t>
  </si>
  <si>
    <t>Liczba nowych przypadków ogółem (tys.)</t>
  </si>
  <si>
    <t>Liczba nowych przypadków kobiety (tys.)</t>
  </si>
  <si>
    <t>Liczba nowych przypadków mężczyźni (tys.)</t>
  </si>
  <si>
    <t>Współczynnik zachorowalności ogółem na 1000 osób w wieku 55+</t>
  </si>
  <si>
    <t>Współczynnik zachorowalności kobiet na 1000 osób w wieku 55+</t>
  </si>
  <si>
    <t>Współczynnik zachorowalności mężczyzn na 1000 osób w wieku 55+</t>
  </si>
  <si>
    <t>Współczynnik zachorowalności standaryzowany względem wieku i płci na 1000 osób w wieku 55+ (ogółem)</t>
  </si>
  <si>
    <t>Współczynnik zachorowalności standaryzowany względem wieku i płci na 1000 osób w wieku 55+ (kobiety)</t>
  </si>
  <si>
    <t>Współczynnik zachorowalności standaryzowany względem wieku i płci na 1000 osób w wieku 55+ (mężczyźni)</t>
  </si>
  <si>
    <t>Wykres 2.4: Współczynnik zachorowalności rejestrowanej w 2014 i 2019 roku według grup wiekowych i płci</t>
  </si>
  <si>
    <t>Współczynnik zachorowalności rejestrowanej na 1000 osób</t>
  </si>
  <si>
    <t>Ogółem</t>
  </si>
  <si>
    <t>Tabela 2.3: Liczba pacjentów (w tys.), którym udzielono świadczenie z rozpoznaniem głównym choroby Alzheimera lub chorób pokrewnych (2014–2019)</t>
  </si>
  <si>
    <t>Rodzaj świadczenia</t>
  </si>
  <si>
    <t>2015</t>
  </si>
  <si>
    <t>2016</t>
  </si>
  <si>
    <t>2017</t>
  </si>
  <si>
    <t>2018</t>
  </si>
  <si>
    <t>Podstawowa opieka zdrowotna</t>
  </si>
  <si>
    <t>Ambulatoryjne świadczenia specjalistyczne</t>
  </si>
  <si>
    <t>Ambulatoryjne świadczenia specjalistyczne: poradnie neurologiczne</t>
  </si>
  <si>
    <t>Leczenie szpitalne</t>
  </si>
  <si>
    <t>Leczenie szpitalne: oddziały neurologiczne</t>
  </si>
  <si>
    <t>Opieka psychiatryczna i leczenie uzależnień, CZP</t>
  </si>
  <si>
    <t>stacjonarne oddziały psychiatryczne</t>
  </si>
  <si>
    <t>psychiatryczne oddziały dzienne</t>
  </si>
  <si>
    <t>poradnie psychiatryczne</t>
  </si>
  <si>
    <t>ZLŚ</t>
  </si>
  <si>
    <t>psychiatryczny ZOL/ZPO</t>
  </si>
  <si>
    <t>Rehabilitacja lecznicza</t>
  </si>
  <si>
    <t>Ratownictwo medyczne</t>
  </si>
  <si>
    <t>Świadczenia pielęgnacyjne i opiekuńcze</t>
  </si>
  <si>
    <t>Łączna liczba unikalnych pacjentów</t>
  </si>
  <si>
    <t>Tabela 2.4: Liczba świadczeń (w tys.) udzielona pacjentom z rozpoznaniem głównym choroby Alzheimera lub chorób pokrewnych (2014–2019)</t>
  </si>
  <si>
    <t>Łącznie</t>
  </si>
  <si>
    <t>Tabela 2.5: Wartość świadczeń (w mln zł) udzielonych z rozpoznaniem głównym choroby Alzheimera lub chorób pokrewnych (2014–2019)</t>
  </si>
  <si>
    <t>Wykres 2.5: Średnia wartość refundacji świadczeń udzielonych z rozpoznaniem głównym choroby Alzheimera lub chorób pokrewnych w przeliczeniu na pacjenta (2014–2019)</t>
  </si>
  <si>
    <t>Średnia wartość refundacji świadczeń na pacjenta</t>
  </si>
  <si>
    <t>Tabela 2.6: Liczba pacjentów (w tys.), którym udzielono świadczenia z rozpoznaniem głównym o kodzie ICD-10 G30 (wraz z rozszerzeniami oraz bez wskazanego rozszerzenia) oraz G31.0, G31.1, G31.8 oraz G31.9 (2014–2019)</t>
  </si>
  <si>
    <t>Wykres 2.6: Średni czas hospitalizacji (w dniach) niezakończonych zgonem na oddziałach neurologicznych z rozpoznaniem głównym o kodzie ICD-10 G30 (wraz z rozszerzeniami oraz bez wskazanego rozszerzenia) oraz G31.0, G31.1, G31.8, G31.9 (2014–2019)</t>
  </si>
  <si>
    <t>Średni czas hospitalizacji (w dniach)</t>
  </si>
  <si>
    <t>Tabela 2.7: Liczba świadczeń (w tys.) z rozpoznaniem głównym o kodzie ICD-10 G30 (wraz z rozszerzeniami oraz bez wskazanego rozszerzenia) oraz G31.0, G31.1, G31.8, G31.9 (2014–2019)</t>
  </si>
  <si>
    <t>Opieka psychiatryczna i leczenie uzależnień</t>
  </si>
  <si>
    <t>Świadczenia odrębnie kontraktowane</t>
  </si>
  <si>
    <t>Tabela 2.8: Liczba pacjentów (w tys.), którym udzielono świadczenie rozpoznaniem głównym o kodach ICD-10 F00–F01 (wraz z rozszerzeniami oraz bez wskazanego rozszerzenia) oraz F02.1–F02.3 (2014–2019)</t>
  </si>
  <si>
    <t>Tabela 2.9: Liczba świadczeń (w tys.) udzielonych z rozpoznaniem głównym o kodach ICD-10 F00–F01 (wraz z rozszerzeniami oraz bez wskazanego rozszerzenia) oraz F02.1–F02.3 (2014–2019)</t>
  </si>
  <si>
    <t>Tabela 2.10: Struktura świadczeń w poradniach psychiatrycznych udzielonych z rozpoznaniem głównym o kodach ICD-10 F00–F01 (wraz z rozszerzeniami oraz bez wskazanego rozszerzenia) oraz F02.1–F02.3 (2014–2019)</t>
  </si>
  <si>
    <t>Liczba świadczeń (tys.)</t>
  </si>
  <si>
    <t>Porada lekarska</t>
  </si>
  <si>
    <t>Porada psychologiczna</t>
  </si>
  <si>
    <t>Psychoterapia</t>
  </si>
  <si>
    <t>Inne świadczenia</t>
  </si>
  <si>
    <t>Tabela 2.11: Struktura porad lekarskich w poradniach psychiatrycznych udzielonych z rozpoznaniem głównym o kodach ICD-10 F00–F01 (wraz z rozszerzeniami oraz bez wskazanego rozszerzenia) oraz F02.1–F02.3 (2014–2019)</t>
  </si>
  <si>
    <t>Liczba porad lekarskich (tys.)</t>
  </si>
  <si>
    <t>Diagnostyczne</t>
  </si>
  <si>
    <t>Kontrolne</t>
  </si>
  <si>
    <t>Terapeutyczne</t>
  </si>
  <si>
    <t>Wykres 2.7: Liczba osobodni (w tys.) hospitalizacji na szpitalnych oddziałach psychiatrycznych z rozpoznaniem głównym o kodach ICD-10 F00–F01 (wraz z rozszerzeniami oraz bez wskazanego rozszerzenia) oraz F02.1–F02.3 (2014–2019)</t>
  </si>
  <si>
    <t>Liczba osobodni (tys.)</t>
  </si>
  <si>
    <t>Tabela 2.12: Liczba pacjentów (w tys.) wg miejsca udzielenia pierwszego świadczenia z rozpoznaniem głównym choroby Alzheimera lub chorób pokrewnych (2014–2019)</t>
  </si>
  <si>
    <t>POZ</t>
  </si>
  <si>
    <t>Neurologia</t>
  </si>
  <si>
    <t>Psychiatria</t>
  </si>
  <si>
    <t>Pozostałe</t>
  </si>
  <si>
    <t>Wykres 2.8: Struktura liczby pacjentów wg miejsca udzielenia pierwszego świadczenia z rozpoznaniem głównym choroby Alzheimera lub chorób pokrewnych (2014–2019)</t>
  </si>
  <si>
    <t>Forma</t>
  </si>
  <si>
    <t>Tabela 2.13: Odsetek nowo rozpoznanych pacjentów, którzy mieli udzielone świadczenie w ramach neurologii z rozpoznaniem głównym choroby Alzheimera lub chorób pokrewnych w ciągu pół roku i roku od daty udzielenia pierwszego świadczenia (2014–2019)</t>
  </si>
  <si>
    <t>Rok pierwszego świadczenia</t>
  </si>
  <si>
    <t>Świadczenie w neurologii w ciągu pół roku</t>
  </si>
  <si>
    <t>Świadczenie w neurologii w ciągu roku</t>
  </si>
  <si>
    <t>Tabela 2.14: Średnia liczba świadczeń udzielonych nowo rozpoznanym pacjentom z rozpoznaniem choroby Alzheimera lub chorób pokrewnych w ramach neurologii w ciągu roku i pół roku od daty udzielenia pierwszego świadczenia z rozpoznaniem choroby Alzheimera i chorób pokrewnych (2014–2019)</t>
  </si>
  <si>
    <t>Średnia liczba świadczeń w neurologii w ciągu pół roku</t>
  </si>
  <si>
    <t>Średnia liczba świadczeń w neurologii w ciągu roku</t>
  </si>
  <si>
    <t>Wykres 2.9: Informacja o miejscach udzielenia dwóch pierwszych świadczeń z rozpoznaniem głównym choroby Alzheimera lub chorób pokrewnych dla nowo rozpoznanych pacjentów w latach 2014–2019, którzy przeżyli przynajmniej rok od pierwszego świadczenia z rozpoznaniem głównym Alzheimera lub chorób pokrewnych i mieli w tym czasie udzielone przynajmniej dwa takie świadczenia</t>
  </si>
  <si>
    <t>Pierwsze świadczenie</t>
  </si>
  <si>
    <t>Drugie świadczenie</t>
  </si>
  <si>
    <t>Liczba pacjentów</t>
  </si>
  <si>
    <t>NEUROLOGIA</t>
  </si>
  <si>
    <t>POZOSTAŁE</t>
  </si>
  <si>
    <t>PSYCHIATRIA</t>
  </si>
  <si>
    <t>Wykres 2.10: Informacja o miejscach udzielenia drugiego i trzeciego świadczenia z rozpoznaniem głównym choroby Alzheimera lub chorób pokrewnych dla nowo rozpoznanych pacjentów w latach 2014–2019, którzy przeżyli przynajmniej rok od pierwszego świadczenia z rozpoznaniem głównym Alzheimera lub chorób pokrewnych, mieli w tym czasie udzielone przynajmniej trzy takie świadczenia i pierwsze świadczenie mieli udzielone w POZ</t>
  </si>
  <si>
    <t>Trzecie świadczenie</t>
  </si>
  <si>
    <t>Wykres 2.11: Informacja o miejscach udzielenia drugiego i trzeciego świadczenia z rozpoznaniem głównym choroby Alzheimera i chorób pokrewnych dla nowo rozpoznanych pacjentów w latach 2014–2019, którzy przeżyli przynajmniej rok od pierwszego świadczenia z rozpoznaniem głównym Alzheimera lub chorób pokrewnych, mieli w tym czasie udzielone przynajmniej trzy takie świadczenia i pierwsze świadczenie mieli udzielone w ramach neurologii</t>
  </si>
  <si>
    <t>Wykres 2.12: Informacja o miejscach udzielenia drugiego i trzeciego świadczenia z rozpoznaniem głównym choroby Alzheimera i chorób pokrewnych dla nowo rozpoznanych pacjentów w latach 2014–2019, którzy przeżyli przynajmniej rok od pierwszego świadczenia z rozpoznaniem głównym Alzheimera lub chorób pokrewnych, mieli w tym czasie udzielone przynajmniej trzy takie świadczenia i pierwsze świadczenie mieli udzielone świadczenie w ramach psychiatrii</t>
  </si>
  <si>
    <t>Wykres 2.13: Liczba pacjentów (w tys.), którzy co najmniej raz zrealizowali receptę na leki refundowane stosowane w leczeniu choroby Alzheimera (2014–2019)</t>
  </si>
  <si>
    <t>Liczba pacjentów (w tys.)</t>
  </si>
  <si>
    <t>Wykres 2.14: Struktura wiekowa pacjentów realizujących recepty na leki refundowane stosowane w leczeniu choroby Alzheimera (2014–2019)</t>
  </si>
  <si>
    <t>Odsetek wykupionych opakowań</t>
  </si>
  <si>
    <t>Wykres 2.15a: Liczba kobiet realizujących recepty na refundowane leki stosowane w leczeniu choroby Alzheimera w wieku powyżej 55 lat w przeliczeniu na 10 tys. kobiet w wieku 55+ wg województwa zamieszkania pacjenta (2019)</t>
  </si>
  <si>
    <t>Źródło: Opracowanie własne na podstawie danych GUS, NFZ</t>
  </si>
  <si>
    <t>Wykres 2.15b: Liczba mężczyzn realizujących recepty na refundowane leki stosowane w leczeniu choroby Alzheimera w wieku powyżej 55 lat w przeliczeniu na 10 tys. mężczyzn w wieku 55+ wg województwa zamieszkania pacjenta (2019)</t>
  </si>
  <si>
    <t>Wykres 2.16: Liczba pacjentów (w tys.) rozpoczynających refundowaną farmakoterapię, definiowanych jako osoby, które w danym roku zrealizowały receptę na lek refundowany stosowany w leczeniu choroby Alzheimera i które nie zrealizowały takiej recepty w roku poprzednim (2014–2019)</t>
  </si>
  <si>
    <t>Wykres 2.17: Wartość refundacji oraz dopłat pacjentów (w mln zł) dla refundowanych leków stosowanych w leczeniu choroby Alzheimera (2014–2019)</t>
  </si>
  <si>
    <t>Kategoria</t>
  </si>
  <si>
    <t>Wartość (w mln zł)</t>
  </si>
  <si>
    <t>Dopłata pacjentów</t>
  </si>
  <si>
    <t>Refundacja</t>
  </si>
  <si>
    <t>Wykres 2.18: Średnia roczna wartość refundacji oraz dopłat na pacjenta, dla refundowanych leków stosowanych w leczeniu choroby Alzheimera (2014–2019)</t>
  </si>
  <si>
    <t>Wartość na pacjenta (w zł)</t>
  </si>
  <si>
    <t>Tabela 2.15: Realizacja recept na refundowane leki stosowane w leczeniu choroby Alzheimera (2014–2019)</t>
  </si>
  <si>
    <t>Wartość refundacji (w mln zł)</t>
  </si>
  <si>
    <t>Wartość dopłat (w mln zł)</t>
  </si>
  <si>
    <t>Liczba opakowań (w tys.)</t>
  </si>
  <si>
    <t>Liczba DDD (w mln)</t>
  </si>
  <si>
    <t>Tabela 2.16: Realizacja recept na refundowane leki stosowane w leczeniu choroby Alzheimera w ramach programu Leki 75+ (2014–2019)</t>
  </si>
  <si>
    <t>Wykres 2.19: Średnia roczna wartość refundacji (w zł) dla leków stosowanych w leczeniu choroby Alzheimera w przeliczeniu na pacjenta wg województwa zamieszkania pacjenta (2019)</t>
  </si>
  <si>
    <t>Średnia wartość refundacji na pacjenta</t>
  </si>
  <si>
    <t>Wykres 2.20: Liczba pacjentów (w tys.), którzy wykupili refundowane leki stosowane w leczeniu choroby Alzheimera, w podziale na substancje czynne (2014–2019)</t>
  </si>
  <si>
    <t>Substancja</t>
  </si>
  <si>
    <t>Rivastigminum</t>
  </si>
  <si>
    <t>Donepezili hydrochloridum</t>
  </si>
  <si>
    <t>Wykres 2.21: Procentowa zmiana liczby pacjentów realizujących recepty na leki refundowane stosowane w leczeniu choroby Alzheimera w porównaniu do 2013 r. wg substancji czynnych leków (2013–2019)</t>
  </si>
  <si>
    <t>Zmiana</t>
  </si>
  <si>
    <t>2013</t>
  </si>
  <si>
    <t>Wykres 2.22: Liczba wykupionych opakowań (w tys.) refundowanych leków stosowanych w leczeniu choroby Alzheimera w podziale na substancje czynne (2014–2019)</t>
  </si>
  <si>
    <t>Wykres 2.23: Liczba DDD (w mln) dla wykupionych refundowanych leków stosowanych w leczeniu choroby Alzheimera w podziale na substancje czynne (2014–2019)</t>
  </si>
  <si>
    <t>Wykres 2.24: Wartość refundacji (w mln zł) leków stosowanych w leczeniu choroby Alzheimera w podziale na substancje czynne leku (2014–2019)</t>
  </si>
  <si>
    <t>Tabela 2.17: Wartości refundacji oraz dopłat dorosłych pacjentów wraz z liczbą wykupionych opakowań i DDD dla refundowanych leków stosowanych w leczeniu choroby Alzheimera, w podziale na substancje czynne leków (2019)</t>
  </si>
  <si>
    <t>Substancja czynna</t>
  </si>
  <si>
    <t>Wykres 2.25: Struktura wieku i płci pacjentów realizujących recepty na leki (refundowane i nierefundowane) stosowane w leczeniu choroby Alzheimera (2019)</t>
  </si>
  <si>
    <t>Źródło: Opracowanie własne na podstawie danych CeZ</t>
  </si>
  <si>
    <t>Wykres 2.26: Liczba wykupionych opakowań leków (refundowanych i nierefundowanych) stosowanych w leczeniu choroby Alzheimera w przeliczeniu na osobę (2019)</t>
  </si>
  <si>
    <t>Licza opakowań na osobę</t>
  </si>
  <si>
    <t>Wykres 2.27: Struktura opakowań leków (refundowanych i nierefundowanych) stosowanych w leczeniu choroby Alzheimera wg poziomów odpłatności (2019)</t>
  </si>
  <si>
    <t>Stopień odpłatności</t>
  </si>
  <si>
    <t>Liczba opakowań</t>
  </si>
  <si>
    <t>100% - leki nierefundowane</t>
  </si>
  <si>
    <t>Leki refundowane</t>
  </si>
  <si>
    <t>100% - leki na listach refundacyjnych</t>
  </si>
  <si>
    <t>Tabela 2.18: Liczba pacjentów i sprzedanych opakowań na leki stosowane w leczeniu choroby Alzheimera (refundowane i nierefundowane) wg substancji czynnych (2019)</t>
  </si>
  <si>
    <t>Wartość sprzedaży (w mln zł)</t>
  </si>
  <si>
    <t>Wykres 2.28: Odsetek wartości refundacji oraz wartości dopłat pacjentów do leków (refundowanych i nierefundowanych) stosowanych w leczeniu choroby Alzheimera w podziale na substancję czynną leku (2019)</t>
  </si>
  <si>
    <t>Odsetek dopłat</t>
  </si>
  <si>
    <t>Odsetek refundacji</t>
  </si>
  <si>
    <t>Memantinum</t>
  </si>
  <si>
    <t>Wykres 2.29: Rozkład wieku badanej populacji pacjentów w zakresie ciągłości farmakoterapii lekami z substancją czynną donepezili hydrochloridum</t>
  </si>
  <si>
    <t>Wykres 2.30: Struktura proporcji pokrycia dni w leczeniu substancją donepezili hydrochloridum w zależności od grupy wiekowej</t>
  </si>
  <si>
    <t>PDC</t>
  </si>
  <si>
    <t>Liczba osób</t>
  </si>
  <si>
    <t>80% i więcej</t>
  </si>
  <si>
    <t>[60%,80%)</t>
  </si>
  <si>
    <t>[40%,60%)</t>
  </si>
  <si>
    <t>[20%,40%)</t>
  </si>
  <si>
    <t>&lt;20%</t>
  </si>
  <si>
    <t>Tabela 2.19: Odsetki osób w poszczególnych grupach wiekowych według długości leczenia (w dniach) liczonej od daty realizacji pierwszej recepty w 2018 roku na refundowany lek z substancją czynną donepezilum do daty realizacji ostatniej recepty w okresie obserwacji przesuniętej o liczbę DDD leków wynikającej z realizacji ostatniej recepty</t>
  </si>
  <si>
    <t>Liczba osób (tys.)</t>
  </si>
  <si>
    <t>&lt;90</t>
  </si>
  <si>
    <t>90-179</t>
  </si>
  <si>
    <t>180-269</t>
  </si>
  <si>
    <t>270-364</t>
  </si>
  <si>
    <t>365 i więcej</t>
  </si>
  <si>
    <t>Wykres 2.31: Rozkład wieku badanej populacji pacjentów w zakresie ciągłości farmakoterapii lekami z substancją czynną rivastigminum w postaci innej niż plastry</t>
  </si>
  <si>
    <t>Wykres 2.32: Struktura proporcji pokrycia dni w leczeniu substancją rivastigminum w postaci innej niż plastry w zależności od grupy wiekowej</t>
  </si>
  <si>
    <t>Tabela 2.20: Odsetki osób w poszczególnych grupach wiekowych według długości leczenia (w dniach) liczonej od daty realizacji pierwszej recepty w 2018 roku na refundowany lek z substancją czynną rivastigminum w postaci innej niż plastry do daty realizacji ostatniej recepty w okresie obserwacji przesuniętej o liczbę DDD leków wynikającej z realizacji ostatniej recepty</t>
  </si>
  <si>
    <t>Wykres 2.33: Rozkład wieku badanej populacji pacjentów w zakresie ciągłości farmakoterapii lekami z substancją czynną rivastigminum w postaci plastrów</t>
  </si>
  <si>
    <t>Wykres 2.34: Struktura proporcji pokrycia dni w leczeniu substancją rivastigminum w postaci plastrów w zależności od grupy wiekowej</t>
  </si>
  <si>
    <t>Tabela 2.21: Odsetki osób w poszczególnych grupach wiekowych według długości leczenia (w dniach) liczonej od daty realizacji pierwszej recepty w 2018 roku na refundowany lek z substancją czynną rivastigminum w postaci plastrów do daty realizacji ostatniej recepty w okresie obserwacji przesuniętej o liczbę DDD leków wynikającej z realizacji ostatniej recepty</t>
  </si>
  <si>
    <t>Wykres 2.35: Liczba pacjentów realizujących zlecenia na wyroby medyczne z powodu choroby Alzheimera lub chorób pokrewnych w latach 2014–2019</t>
  </si>
  <si>
    <t>Wykres 2.36: Standaryzowany strukturą wiekowo-płciową Polski w 2019 r. odsetek osób, które w 2019 r. zrealizowały zlecenie na co najmniej jeden wyrób medyczny z powodu choroby Alzheimera lub chorób pokrewnych</t>
  </si>
  <si>
    <t>Współczynnik standaryzowany</t>
  </si>
  <si>
    <t>Wykres 2.37: Łączna wartość zrealizowanych refundowanych wyrobów medycznych z powodu choroby Alzheimera lub chorób pokrewnych w latach 2014–2019 w podziale na część refundacji i sumę dopłat pacjentów</t>
  </si>
  <si>
    <t>Rodzaj</t>
  </si>
  <si>
    <t>Wartość (mln zł)</t>
  </si>
  <si>
    <t>50,8</t>
  </si>
  <si>
    <t>53,1</t>
  </si>
  <si>
    <t>68,0</t>
  </si>
  <si>
    <t>70,4</t>
  </si>
  <si>
    <t>73,2</t>
  </si>
  <si>
    <t>75,2</t>
  </si>
  <si>
    <t>78,6</t>
  </si>
  <si>
    <t>79,1</t>
  </si>
  <si>
    <t>86,9</t>
  </si>
  <si>
    <t>82,1</t>
  </si>
  <si>
    <t>94,6</t>
  </si>
  <si>
    <t>87,0</t>
  </si>
  <si>
    <t>Tabela 2.22: Kwoty refundacji oraz dopłat pacjentów dla poszczególnych wyrobów medycznych wykupionych w związku z rozpoznaniem choroby Alzheimera lub chorób pokrewnych (2014, 2019)</t>
  </si>
  <si>
    <t>Wyrób medyczny</t>
  </si>
  <si>
    <t>Liczba pacjentów (tys.) (2014)</t>
  </si>
  <si>
    <t>Kwota refundacji (tys. zł) (2014)</t>
  </si>
  <si>
    <t>Kwota dopłat pacjentów (tys.zł) (2014)</t>
  </si>
  <si>
    <t>Liczba pacjentów (tys.) (2019)</t>
  </si>
  <si>
    <t>Kwota refundacji (tys. zł) (2019)</t>
  </si>
  <si>
    <t>Kwota dopłat pacjentów (tys.zł) (2019)</t>
  </si>
  <si>
    <t>Pieluchomajtki</t>
  </si>
  <si>
    <t>Materace i poduszki przeciwodleżynowe</t>
  </si>
  <si>
    <t>Worki do zbiórki moczu</t>
  </si>
  <si>
    <t>Wyroby ułatwiające chodzenie (kule, balkoniki, podpórki, trójnogi, czwórnogi)</t>
  </si>
  <si>
    <t>Cewniki</t>
  </si>
  <si>
    <t>Wózki inwalidzkie</t>
  </si>
  <si>
    <t>Sprzęt stomijny</t>
  </si>
  <si>
    <t>Wykres 2.38: Średnia roczna wartość refundacji i dopłat pacjentów dla refundowanych wyrobów medycznych zrealizowanych z powodu choroby Alzheimera lub chorób pokrewnych w przeliczeniu na 1 osobę w podziale na kwotę refundacji i dopłatę pacjentów (lata 2014, 2019)</t>
  </si>
  <si>
    <t>Wartość</t>
  </si>
  <si>
    <t>Średnia roczna kwota refundacji na 1 osobę (zł)</t>
  </si>
  <si>
    <t>Średnia roczna kwota dopłaty na 1 osobę (zł)</t>
  </si>
  <si>
    <t>Współczynnik</t>
  </si>
  <si>
    <t>Liczba nowych pacjentów (tys.)</t>
  </si>
  <si>
    <t>Liczba DDD (mln)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</si>
</sst>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#,##0.0"/>
    <numFmt numFmtId="165" formatCode="0.0%"/>
    <numFmt numFmtId="166" formatCode="#,##0.000"/>
  </numFmts>
  <fonts count="5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rgb="FFFFFFFF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23">
    <xf numFmtId="0" fontId="0" fillId="0" borderId="0" xfId="0"/>
    <xf numFmtId="0" fontId="1" fillId="0" borderId="1" xfId="0" applyFont="1" applyBorder="1"/>
    <xf numFmtId="10" fontId="1" fillId="0" borderId="2" xfId="0" applyNumberFormat="1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0" fontId="1" fillId="0" borderId="6" xfId="0" applyFont="1" applyBorder="1"/>
    <xf numFmtId="10" fontId="1" fillId="0" borderId="7" xfId="0" applyNumberFormat="1" applyFont="1" applyBorder="1"/>
    <xf numFmtId="0" fontId="1" fillId="0" borderId="8" xfId="0" applyFont="1" applyBorder="1"/>
    <xf numFmtId="0" fontId="3" fillId="0" borderId="0" xfId="0" applyFont="1"/>
    <xf numFmtId="164" fontId="1" fillId="0" borderId="0" xfId="0" applyNumberFormat="1" applyFont="1"/>
    <xf numFmtId="10" fontId="1" fillId="0" borderId="0" xfId="0" applyNumberFormat="1" applyFont="1"/>
    <xf numFmtId="164" fontId="1" fillId="0" borderId="8" xfId="0" applyNumberFormat="1" applyFont="1" applyBorder="1"/>
    <xf numFmtId="10" fontId="1" fillId="0" borderId="8" xfId="0" applyNumberFormat="1" applyFont="1" applyBorder="1"/>
    <xf numFmtId="164" fontId="1" fillId="0" borderId="0" xfId="0" applyNumberFormat="1" applyFont="1"/>
    <xf numFmtId="164" fontId="1" fillId="0" borderId="8" xfId="0" applyNumberFormat="1" applyFont="1" applyBorder="1"/>
    <xf numFmtId="0" fontId="1" fillId="0" borderId="2" xfId="0" applyFont="1" applyBorder="1"/>
    <xf numFmtId="0" fontId="1" fillId="0" borderId="7" xfId="0" applyFont="1" applyBorder="1"/>
    <xf numFmtId="164" fontId="1" fillId="0" borderId="0" xfId="0" applyNumberFormat="1" applyFont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7" xfId="0" applyNumberFormat="1" applyFont="1" applyBorder="1"/>
    <xf numFmtId="3" fontId="1" fillId="0" borderId="0" xfId="0" applyNumberFormat="1" applyFont="1"/>
    <xf numFmtId="3" fontId="1" fillId="0" borderId="2" xfId="0" applyNumberFormat="1" applyFont="1" applyBorder="1"/>
    <xf numFmtId="3" fontId="1" fillId="0" borderId="8" xfId="0" applyNumberFormat="1" applyFont="1" applyBorder="1"/>
    <xf numFmtId="3" fontId="1" fillId="0" borderId="7" xfId="0" applyNumberFormat="1" applyFont="1" applyBorder="1"/>
    <xf numFmtId="164" fontId="1" fillId="0" borderId="0" xfId="0" applyNumberFormat="1" applyFont="1"/>
    <xf numFmtId="164" fontId="1" fillId="0" borderId="8" xfId="0" applyNumberFormat="1" applyFont="1" applyBorder="1"/>
    <xf numFmtId="164" fontId="1" fillId="0" borderId="0" xfId="0" applyNumberFormat="1" applyFont="1"/>
    <xf numFmtId="164" fontId="1" fillId="0" borderId="8" xfId="0" applyNumberFormat="1" applyFont="1" applyBorder="1"/>
    <xf numFmtId="164" fontId="1" fillId="0" borderId="0" xfId="0" applyNumberFormat="1" applyFont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7" xfId="0" applyNumberFormat="1" applyFont="1" applyBorder="1"/>
    <xf numFmtId="3" fontId="1" fillId="0" borderId="2" xfId="0" applyNumberFormat="1" applyFont="1" applyBorder="1"/>
    <xf numFmtId="3" fontId="1" fillId="0" borderId="7" xfId="0" applyNumberFormat="1" applyFont="1" applyBorder="1"/>
    <xf numFmtId="3" fontId="1" fillId="0" borderId="2" xfId="0" applyNumberFormat="1" applyFont="1" applyBorder="1"/>
    <xf numFmtId="3" fontId="1" fillId="0" borderId="7" xfId="0" applyNumberFormat="1" applyFont="1" applyBorder="1"/>
    <xf numFmtId="3" fontId="1" fillId="0" borderId="2" xfId="0" applyNumberFormat="1" applyFont="1" applyBorder="1"/>
    <xf numFmtId="3" fontId="1" fillId="0" borderId="7" xfId="0" applyNumberFormat="1" applyFont="1" applyBorder="1"/>
    <xf numFmtId="3" fontId="1" fillId="0" borderId="2" xfId="0" applyNumberFormat="1" applyFont="1" applyBorder="1"/>
    <xf numFmtId="3" fontId="1" fillId="0" borderId="7" xfId="0" applyNumberFormat="1" applyFont="1" applyBorder="1"/>
    <xf numFmtId="164" fontId="1" fillId="0" borderId="2" xfId="0" applyNumberFormat="1" applyFont="1" applyBorder="1"/>
    <xf numFmtId="164" fontId="1" fillId="0" borderId="7" xfId="0" applyNumberFormat="1" applyFont="1" applyBorder="1"/>
    <xf numFmtId="4" fontId="1" fillId="0" borderId="2" xfId="0" applyNumberFormat="1" applyFont="1" applyBorder="1"/>
    <xf numFmtId="4" fontId="1" fillId="0" borderId="7" xfId="0" applyNumberFormat="1" applyFont="1" applyBorder="1"/>
    <xf numFmtId="4" fontId="1" fillId="0" borderId="2" xfId="0" applyNumberFormat="1" applyFont="1" applyBorder="1"/>
    <xf numFmtId="4" fontId="1" fillId="0" borderId="7" xfId="0" applyNumberFormat="1" applyFont="1" applyBorder="1"/>
    <xf numFmtId="164" fontId="1" fillId="0" borderId="0" xfId="0" applyNumberFormat="1" applyFont="1"/>
    <xf numFmtId="4" fontId="1" fillId="0" borderId="0" xfId="0" applyNumberFormat="1" applyFont="1"/>
    <xf numFmtId="3" fontId="1" fillId="0" borderId="2" xfId="0" applyNumberFormat="1" applyFont="1" applyBorder="1"/>
    <xf numFmtId="164" fontId="1" fillId="0" borderId="8" xfId="0" applyNumberFormat="1" applyFont="1" applyBorder="1"/>
    <xf numFmtId="4" fontId="1" fillId="0" borderId="8" xfId="0" applyNumberFormat="1" applyFont="1" applyBorder="1"/>
    <xf numFmtId="3" fontId="1" fillId="0" borderId="7" xfId="0" applyNumberFormat="1" applyFont="1" applyBorder="1"/>
    <xf numFmtId="164" fontId="1" fillId="0" borderId="0" xfId="0" applyNumberFormat="1" applyFont="1"/>
    <xf numFmtId="4" fontId="1" fillId="0" borderId="0" xfId="0" applyNumberFormat="1" applyFont="1"/>
    <xf numFmtId="3" fontId="1" fillId="0" borderId="2" xfId="0" applyNumberFormat="1" applyFont="1" applyBorder="1"/>
    <xf numFmtId="164" fontId="1" fillId="0" borderId="8" xfId="0" applyNumberFormat="1" applyFont="1" applyBorder="1"/>
    <xf numFmtId="4" fontId="1" fillId="0" borderId="8" xfId="0" applyNumberFormat="1" applyFont="1" applyBorder="1"/>
    <xf numFmtId="3" fontId="1" fillId="0" borderId="7" xfId="0" applyNumberFormat="1" applyFont="1" applyBorder="1"/>
    <xf numFmtId="164" fontId="1" fillId="0" borderId="2" xfId="0" applyNumberFormat="1" applyFont="1" applyBorder="1"/>
    <xf numFmtId="164" fontId="1" fillId="0" borderId="7" xfId="0" applyNumberFormat="1" applyFont="1" applyBorder="1"/>
    <xf numFmtId="164" fontId="1" fillId="0" borderId="2" xfId="0" applyNumberFormat="1" applyFont="1" applyBorder="1"/>
    <xf numFmtId="164" fontId="1" fillId="0" borderId="7" xfId="0" applyNumberFormat="1" applyFont="1" applyBorder="1"/>
    <xf numFmtId="4" fontId="1" fillId="0" borderId="2" xfId="0" applyNumberFormat="1" applyFont="1" applyBorder="1"/>
    <xf numFmtId="4" fontId="1" fillId="0" borderId="7" xfId="0" applyNumberFormat="1" applyFont="1" applyBorder="1"/>
    <xf numFmtId="3" fontId="1" fillId="0" borderId="0" xfId="0" applyNumberFormat="1" applyFont="1"/>
    <xf numFmtId="164" fontId="1" fillId="0" borderId="0" xfId="0" applyNumberFormat="1" applyFont="1"/>
    <xf numFmtId="4" fontId="1" fillId="0" borderId="0" xfId="0" applyNumberFormat="1" applyFont="1"/>
    <xf numFmtId="4" fontId="1" fillId="0" borderId="2" xfId="0" applyNumberFormat="1" applyFont="1" applyBorder="1"/>
    <xf numFmtId="3" fontId="1" fillId="0" borderId="8" xfId="0" applyNumberFormat="1" applyFont="1" applyBorder="1"/>
    <xf numFmtId="164" fontId="1" fillId="0" borderId="8" xfId="0" applyNumberFormat="1" applyFont="1" applyBorder="1"/>
    <xf numFmtId="4" fontId="1" fillId="0" borderId="8" xfId="0" applyNumberFormat="1" applyFont="1" applyBorder="1"/>
    <xf numFmtId="4" fontId="1" fillId="0" borderId="7" xfId="0" applyNumberFormat="1" applyFont="1" applyBorder="1"/>
    <xf numFmtId="164" fontId="1" fillId="0" borderId="2" xfId="0" applyNumberFormat="1" applyFont="1" applyBorder="1"/>
    <xf numFmtId="164" fontId="1" fillId="0" borderId="7" xfId="0" applyNumberFormat="1" applyFont="1" applyBorder="1"/>
    <xf numFmtId="164" fontId="1" fillId="0" borderId="0" xfId="0" applyNumberFormat="1" applyFont="1"/>
    <xf numFmtId="4" fontId="1" fillId="0" borderId="2" xfId="0" applyNumberFormat="1" applyFont="1" applyBorder="1"/>
    <xf numFmtId="164" fontId="1" fillId="0" borderId="8" xfId="0" applyNumberFormat="1" applyFont="1" applyBorder="1"/>
    <xf numFmtId="4" fontId="1" fillId="0" borderId="7" xfId="0" applyNumberFormat="1" applyFont="1" applyBorder="1"/>
    <xf numFmtId="3" fontId="1" fillId="0" borderId="2" xfId="0" applyNumberFormat="1" applyFont="1" applyBorder="1"/>
    <xf numFmtId="3" fontId="1" fillId="0" borderId="7" xfId="0" applyNumberFormat="1" applyFont="1" applyBorder="1"/>
    <xf numFmtId="3" fontId="1" fillId="0" borderId="0" xfId="0" applyNumberFormat="1" applyFont="1"/>
    <xf numFmtId="3" fontId="1" fillId="0" borderId="8" xfId="0" applyNumberFormat="1" applyFont="1" applyBorder="1"/>
    <xf numFmtId="164" fontId="1" fillId="0" borderId="0" xfId="0" applyNumberFormat="1" applyFont="1"/>
    <xf numFmtId="164" fontId="1" fillId="0" borderId="8" xfId="0" applyNumberFormat="1" applyFont="1" applyBorder="1"/>
    <xf numFmtId="3" fontId="1" fillId="0" borderId="2" xfId="0" applyNumberFormat="1" applyFont="1" applyBorder="1"/>
    <xf numFmtId="3" fontId="1" fillId="0" borderId="7" xfId="0" applyNumberFormat="1" applyFont="1" applyBorder="1"/>
    <xf numFmtId="3" fontId="1" fillId="0" borderId="0" xfId="0" applyNumberFormat="1" applyFont="1"/>
    <xf numFmtId="3" fontId="1" fillId="0" borderId="8" xfId="0" applyNumberFormat="1" applyFont="1" applyBorder="1"/>
    <xf numFmtId="164" fontId="1" fillId="0" borderId="0" xfId="0" applyNumberFormat="1" applyFont="1"/>
    <xf numFmtId="164" fontId="1" fillId="0" borderId="8" xfId="0" applyNumberFormat="1" applyFont="1" applyBorder="1"/>
    <xf numFmtId="3" fontId="1" fillId="0" borderId="2" xfId="0" applyNumberFormat="1" applyFont="1" applyBorder="1"/>
    <xf numFmtId="3" fontId="1" fillId="0" borderId="7" xfId="0" applyNumberFormat="1" applyFont="1" applyBorder="1"/>
    <xf numFmtId="3" fontId="1" fillId="0" borderId="0" xfId="0" applyNumberFormat="1" applyFont="1"/>
    <xf numFmtId="3" fontId="1" fillId="0" borderId="8" xfId="0" applyNumberFormat="1" applyFont="1" applyBorder="1"/>
    <xf numFmtId="164" fontId="1" fillId="0" borderId="0" xfId="0" applyNumberFormat="1" applyFont="1"/>
    <xf numFmtId="164" fontId="1" fillId="0" borderId="8" xfId="0" applyNumberFormat="1" applyFont="1" applyBorder="1"/>
    <xf numFmtId="3" fontId="1" fillId="0" borderId="2" xfId="0" applyNumberFormat="1" applyFont="1" applyBorder="1"/>
    <xf numFmtId="3" fontId="1" fillId="0" borderId="7" xfId="0" applyNumberFormat="1" applyFont="1" applyBorder="1"/>
    <xf numFmtId="4" fontId="1" fillId="0" borderId="2" xfId="0" applyNumberFormat="1" applyFont="1" applyBorder="1"/>
    <xf numFmtId="4" fontId="1" fillId="0" borderId="7" xfId="0" applyNumberFormat="1" applyFont="1" applyBorder="1"/>
    <xf numFmtId="164" fontId="1" fillId="0" borderId="0" xfId="0" applyNumberFormat="1" applyFont="1"/>
    <xf numFmtId="4" fontId="1" fillId="0" borderId="0" xfId="0" applyNumberFormat="1" applyFont="1"/>
    <xf numFmtId="4" fontId="1" fillId="0" borderId="2" xfId="0" applyNumberFormat="1" applyFont="1" applyBorder="1"/>
    <xf numFmtId="164" fontId="1" fillId="0" borderId="8" xfId="0" applyNumberFormat="1" applyFont="1" applyBorder="1"/>
    <xf numFmtId="4" fontId="1" fillId="0" borderId="8" xfId="0" applyNumberFormat="1" applyFont="1" applyBorder="1"/>
    <xf numFmtId="4" fontId="1" fillId="0" borderId="7" xfId="0" applyNumberFormat="1" applyFont="1" applyBorder="1"/>
    <xf numFmtId="165" fontId="0" fillId="0" borderId="0" xfId="0" applyNumberFormat="1"/>
    <xf numFmtId="165" fontId="1" fillId="0" borderId="2" xfId="0" applyNumberFormat="1" applyFont="1" applyBorder="1"/>
    <xf numFmtId="165" fontId="1" fillId="0" borderId="8" xfId="0" applyNumberFormat="1" applyFont="1" applyBorder="1"/>
    <xf numFmtId="165" fontId="1" fillId="0" borderId="7" xfId="0" applyNumberFormat="1" applyFont="1" applyBorder="1"/>
    <xf numFmtId="44" fontId="1" fillId="0" borderId="2" xfId="1" applyFont="1" applyBorder="1"/>
    <xf numFmtId="44" fontId="1" fillId="0" borderId="7" xfId="1" applyFont="1" applyBorder="1"/>
    <xf numFmtId="165" fontId="0" fillId="0" borderId="0" xfId="2" applyNumberFormat="1" applyFont="1"/>
    <xf numFmtId="165" fontId="1" fillId="0" borderId="2" xfId="2" applyNumberFormat="1" applyFont="1" applyBorder="1"/>
    <xf numFmtId="165" fontId="1" fillId="0" borderId="8" xfId="2" applyNumberFormat="1" applyFont="1" applyBorder="1"/>
    <xf numFmtId="165" fontId="1" fillId="0" borderId="7" xfId="2" applyNumberFormat="1" applyFont="1" applyBorder="1"/>
    <xf numFmtId="10" fontId="1" fillId="0" borderId="2" xfId="2" applyNumberFormat="1" applyFont="1" applyBorder="1"/>
    <xf numFmtId="10" fontId="1" fillId="0" borderId="7" xfId="2" applyNumberFormat="1" applyFont="1" applyBorder="1"/>
    <xf numFmtId="10" fontId="0" fillId="0" borderId="0" xfId="2" applyNumberFormat="1" applyFont="1"/>
    <xf numFmtId="166" fontId="1" fillId="0" borderId="2" xfId="0" applyNumberFormat="1" applyFont="1" applyBorder="1"/>
    <xf numFmtId="166" fontId="1" fillId="0" borderId="7" xfId="0" applyNumberFormat="1" applyFont="1" applyBorder="1"/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7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8.pn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0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2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3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4.pn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5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6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2700000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309208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309208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6175787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7205085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7205085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7205085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175787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4503814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503814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503814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2700000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4503814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7205085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175787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309208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309208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7205085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175787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175787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309208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175787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</xdr:row>
      <xdr:rowOff>0</xdr:rowOff>
    </xdr:from>
    <xdr:ext cx="7314531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175787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175787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175787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175787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175787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175787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856198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175787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175163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6000000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</xdr:row>
      <xdr:rowOff>0</xdr:rowOff>
    </xdr:from>
    <xdr:ext cx="7314531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175163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6000000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175163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6000000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172595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309208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171695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915079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980000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1980000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2570806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175787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6175787" cy="360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9"/>
  <sheetViews>
    <sheetView tabSelected="1" topLeftCell="A7" workbookViewId="0"/>
  </sheetViews>
  <sheetFormatPr defaultColWidth="11.42578125" defaultRowHeight="15" x14ac:dyDescent="0.25"/>
  <sheetData>
    <row r="1" spans="1:1" x14ac:dyDescent="0.25">
      <c r="A1" s="9" t="str">
        <f>HYPERLINK("#'Wykres 1.1'!A1", "Wykres 1.1: Szacowany odsetek chorych na chorobę Alzheimera i choroby pokrewne w wybranych krajach europejskich w latach 2014 i 2019")</f>
        <v>Wykres 1.1: Szacowany odsetek chorych na chorobę Alzheimera i choroby pokrewne w wybranych krajach europejskich w latach 2014 i 2019</v>
      </c>
    </row>
    <row r="2" spans="1:1" x14ac:dyDescent="0.25">
      <c r="A2" s="9" t="str">
        <f>HYPERLINK("#'Wykres 1.2'!A1", "Wykres 1.2: Standaryzowany strukturą wiekową szacowany odsetek chorych na chorobę Alzheimera i choroby pokrewne w wybranych krajach europejskich w latach 2014 i 2019")</f>
        <v>Wykres 1.2: Standaryzowany strukturą wiekową szacowany odsetek chorych na chorobę Alzheimera i choroby pokrewne w wybranych krajach europejskich w latach 2014 i 2019</v>
      </c>
    </row>
    <row r="3" spans="1:1" x14ac:dyDescent="0.25">
      <c r="A3" s="9" t="str">
        <f>HYPERLINK("#'Wykres 1.3'!A1", "Wykres 1.3: Szacowana liczba osób chorych na chorobę Alzheimera i choroby pokrewne w Polsce (2000–2019) jako odsetek ludności (lewy wykres) i w war...")</f>
        <v>Wykres 1.3: Szacowana liczba osób chorych na chorobę Alzheimera i choroby pokrewne w Polsce (2000–2019) jako odsetek ludności (lewy wykres) i w war...</v>
      </c>
    </row>
    <row r="4" spans="1:1" x14ac:dyDescent="0.25">
      <c r="A4" s="9" t="str">
        <f>HYPERLINK("#'Wykres 1.4'!A1", "Wykres 1.4: Szacowana zachorowalność na chorobę Alzheimera i choroby pokrewne w Polsce (2000–2019) jako odsetek ludności (lewy wykres) i w wartościach bezwzględnych (prawy wykres)—oszacowanie (linią ciągła) i 95% przedział ufności (linia przerywana)")</f>
        <v>Wykres 1.4: Szacowana zachorowalność na chorobę Alzheimera i choroby pokrewne w Polsce (2000–2019) jako odsetek ludności (lewy wykres) i w wartościach bezwzględnych (prawy wykres)—oszacowanie (linią ciągła) i 95% przedział ufności (linia przerywana)</v>
      </c>
    </row>
    <row r="5" spans="1:1" x14ac:dyDescent="0.25">
      <c r="A5" s="9" t="str">
        <f>HYPERLINK("#'Wykres 1.5a'!A1", "Wykres 1.5a: Szacowany odsetek osób chorych na chorobę Alzheimera i choroby pokrewne w wybranych krajach europejskich w podziale na płeć (2019, kobiety)—oszacowanie (punkt) i 95% przedział ufności (linia)")</f>
        <v>Wykres 1.5a: Szacowany odsetek osób chorych na chorobę Alzheimera i choroby pokrewne w wybranych krajach europejskich w podziale na płeć (2019, kobiety)—oszacowanie (punkt) i 95% przedział ufności (linia)</v>
      </c>
    </row>
    <row r="6" spans="1:1" x14ac:dyDescent="0.25">
      <c r="A6" s="9" t="str">
        <f>HYPERLINK("#'Wykres 1.5b'!A1", "Wykres 1.5b: Szacowany odsetek osób chorych na chorobę Alzheimera i choroby pokrewne w wybranych krajach europejskich w podziale na płeć (2019, mężczyźni)—oszacowanie (punkt) i 95% przedział ufności (linia)")</f>
        <v>Wykres 1.5b: Szacowany odsetek osób chorych na chorobę Alzheimera i choroby pokrewne w wybranych krajach europejskich w podziale na płeć (2019, mężczyźni)—oszacowanie (punkt) i 95% przedział ufności (linia)</v>
      </c>
    </row>
    <row r="7" spans="1:1" x14ac:dyDescent="0.25">
      <c r="A7" s="9" t="str">
        <f>HYPERLINK("#'Wykres 1.6'!A1", "Wykres 1.6: Szacowany udział DALY z powodu choroby Alzheimera i chorób pokrewnych wśród DALY z powodu wszystkich chorób w wybranych krajach europejskich (2019)")</f>
        <v>Wykres 1.6: Szacowany udział DALY z powodu choroby Alzheimera i chorób pokrewnych wśród DALY z powodu wszystkich chorób w wybranych krajach europejskich (2019)</v>
      </c>
    </row>
    <row r="8" spans="1:1" x14ac:dyDescent="0.25">
      <c r="A8" s="9" t="str">
        <f>HYPERLINK("#'Tabela 2.1'!A1", "Tabela 2.1: Chorobowość rejestrowana choroby Alzheimera i chorób pokrewnych w Polsce (2014–2019)")</f>
        <v>Tabela 2.1: Chorobowość rejestrowana choroby Alzheimera i chorób pokrewnych w Polsce (2014–2019)</v>
      </c>
    </row>
    <row r="9" spans="1:1" x14ac:dyDescent="0.25">
      <c r="A9" s="9" t="str">
        <f>HYPERLINK("#'Wykres 2.1'!A1", "Wykres 2.1: Liczba osób chorych na chorobę Alzheimera lub choroby pokrewne wg płci i grup wiekowych (2019 r.)")</f>
        <v>Wykres 2.1: Liczba osób chorych na chorobę Alzheimera lub choroby pokrewne wg płci i grup wiekowych (2019 r.)</v>
      </c>
    </row>
    <row r="10" spans="1:1" x14ac:dyDescent="0.25">
      <c r="A10" s="9" t="str">
        <f>HYPERLINK("#'Wykres 2.2'!A1", "Wykres 2.2: Liczba i odsetek ludności chorej na chorobę Alzheimera lub choroby pokrewne wg płci i grup wiekowych (2019 r.)")</f>
        <v>Wykres 2.2: Liczba i odsetek ludności chorej na chorobę Alzheimera lub choroby pokrewne wg płci i grup wiekowych (2019 r.)</v>
      </c>
    </row>
    <row r="11" spans="1:1" x14ac:dyDescent="0.25">
      <c r="A11" s="9" t="str">
        <f>HYPERLINK("#'Wykres 2.3a'!A1", "Wykres 2.3a: Surowy współczynnik chorobowości choroby Alzheimera oraz chorób pokrewnych wg województwa zamieszkania pacjenta (2019 r.)")</f>
        <v>Wykres 2.3a: Surowy współczynnik chorobowości choroby Alzheimera oraz chorób pokrewnych wg województwa zamieszkania pacjenta (2019 r.)</v>
      </c>
    </row>
    <row r="12" spans="1:1" x14ac:dyDescent="0.25">
      <c r="A12" s="9" t="str">
        <f>HYPERLINK("#'Wykres 2.3b'!A1", "Wykres 2.3b: Standaryzowany ogólnopolską strukturą wieku i płci współczynnik chorobowości choroby Alzheimera oraz chorób pokrewnych wg województwa zamieszkania pacjenta (2019 r.)")</f>
        <v>Wykres 2.3b: Standaryzowany ogólnopolską strukturą wieku i płci współczynnik chorobowości choroby Alzheimera oraz chorób pokrewnych wg województwa zamieszkania pacjenta (2019 r.)</v>
      </c>
    </row>
    <row r="13" spans="1:1" x14ac:dyDescent="0.25">
      <c r="A13" s="9" t="str">
        <f>HYPERLINK("#'Tabela 2.2'!A1", "Tabela 2.2: Zachorowalność rejestrowana choroby Alzheimera i chorób pokrewnych w Polsce (2014–2019)")</f>
        <v>Tabela 2.2: Zachorowalność rejestrowana choroby Alzheimera i chorób pokrewnych w Polsce (2014–2019)</v>
      </c>
    </row>
    <row r="14" spans="1:1" x14ac:dyDescent="0.25">
      <c r="A14" s="9" t="str">
        <f>HYPERLINK("#'Wykres 2.4'!A1", "Wykres 2.4: Współczynnik zachorowalności rejestrowanej w 2014 i 2019 roku według grup wiekowych i płci")</f>
        <v>Wykres 2.4: Współczynnik zachorowalności rejestrowanej w 2014 i 2019 roku według grup wiekowych i płci</v>
      </c>
    </row>
    <row r="15" spans="1:1" x14ac:dyDescent="0.25">
      <c r="A15" s="9" t="str">
        <f>HYPERLINK("#'Tabela 2.3'!A1", "Tabela 2.3: Liczba pacjentów (w tys.), którym udzielono świadczenie z rozpoznaniem głównym choroby Alzheimera lub chorób pokrewnych (2014–2019)")</f>
        <v>Tabela 2.3: Liczba pacjentów (w tys.), którym udzielono świadczenie z rozpoznaniem głównym choroby Alzheimera lub chorób pokrewnych (2014–2019)</v>
      </c>
    </row>
    <row r="16" spans="1:1" x14ac:dyDescent="0.25">
      <c r="A16" s="9" t="str">
        <f>HYPERLINK("#'Tabela 2.4'!A1", "Tabela 2.4: Liczba świadczeń (w tys.) udzielona pacjentom z rozpoznaniem głównym choroby Alzheimera lub chorób pokrewnych (2014–2019)")</f>
        <v>Tabela 2.4: Liczba świadczeń (w tys.) udzielona pacjentom z rozpoznaniem głównym choroby Alzheimera lub chorób pokrewnych (2014–2019)</v>
      </c>
    </row>
    <row r="17" spans="1:1" x14ac:dyDescent="0.25">
      <c r="A17" s="9" t="str">
        <f>HYPERLINK("#'Tabela 2.5'!A1", "Tabela 2.5: Wartość świadczeń (w mln zł) udzielonych z rozpoznaniem głównym choroby Alzheimera lub chorób pokrewnych (2014–2019)")</f>
        <v>Tabela 2.5: Wartość świadczeń (w mln zł) udzielonych z rozpoznaniem głównym choroby Alzheimera lub chorób pokrewnych (2014–2019)</v>
      </c>
    </row>
    <row r="18" spans="1:1" x14ac:dyDescent="0.25">
      <c r="A18" s="9" t="str">
        <f>HYPERLINK("#'Wykres 2.5'!A1", "Wykres 2.5: Średnia wartość refundacji świadczeń udzielonych z rozpoznaniem głównym choroby Alzheimera lub chorób pokrewnych w przeliczeniu na pacjenta (2014–2019)")</f>
        <v>Wykres 2.5: Średnia wartość refundacji świadczeń udzielonych z rozpoznaniem głównym choroby Alzheimera lub chorób pokrewnych w przeliczeniu na pacjenta (2014–2019)</v>
      </c>
    </row>
    <row r="19" spans="1:1" x14ac:dyDescent="0.25">
      <c r="A19" s="9" t="str">
        <f>HYPERLINK("#'Tabela 2.6'!A1", "Tabela 2.6: Liczba pacjentów (w tys.), którym udzielono świadczenia z rozpoznaniem głównym o kodzie ICD-10 G30 (wraz z rozszerzeniami oraz bez wskazanego rozszerzenia) oraz G31.0, G31.1, G31.8 oraz G31.9 (2014–2019)")</f>
        <v>Tabela 2.6: Liczba pacjentów (w tys.), którym udzielono świadczenia z rozpoznaniem głównym o kodzie ICD-10 G30 (wraz z rozszerzeniami oraz bez wskazanego rozszerzenia) oraz G31.0, G31.1, G31.8 oraz G31.9 (2014–2019)</v>
      </c>
    </row>
    <row r="20" spans="1:1" x14ac:dyDescent="0.25">
      <c r="A20" s="9" t="str">
        <f>HYPERLINK("#'Wykres 2.6'!A1", "Wykres 2.6: Średni czas hospitalizacji (w dniach) niezakończonych zgonem na oddziałach neurologicznych z rozpoznaniem głównym o kodzie ICD-10 G30 (wraz z rozszerzeniami oraz bez wskazanego rozszerzenia) oraz G31.0, G31.1, G31.8, G31.9 (2014–2019)")</f>
        <v>Wykres 2.6: Średni czas hospitalizacji (w dniach) niezakończonych zgonem na oddziałach neurologicznych z rozpoznaniem głównym o kodzie ICD-10 G30 (wraz z rozszerzeniami oraz bez wskazanego rozszerzenia) oraz G31.0, G31.1, G31.8, G31.9 (2014–2019)</v>
      </c>
    </row>
    <row r="21" spans="1:1" x14ac:dyDescent="0.25">
      <c r="A21" s="9" t="str">
        <f>HYPERLINK("#'Tabela 2.7'!A1", "Tabela 2.7: Liczba świadczeń (w tys.) z rozpoznaniem głównym o kodzie ICD-10 G30 (wraz z rozszerzeniami oraz bez wskazanego rozszerzenia) oraz G31.0, G31.1, G31.8, G31.9 (2014–2019)")</f>
        <v>Tabela 2.7: Liczba świadczeń (w tys.) z rozpoznaniem głównym o kodzie ICD-10 G30 (wraz z rozszerzeniami oraz bez wskazanego rozszerzenia) oraz G31.0, G31.1, G31.8, G31.9 (2014–2019)</v>
      </c>
    </row>
    <row r="22" spans="1:1" x14ac:dyDescent="0.25">
      <c r="A22" s="9" t="str">
        <f>HYPERLINK("#'Tabela 2.8'!A1", "Tabela 2.8: Liczba pacjentów (w tys.), którym udzielono świadczenie rozpoznaniem głównym o kodach ICD-10 F00–F01 (wraz z rozszerzeniami oraz bez wskazanego rozszerzenia) oraz F02.1–F02.3 (2014–2019)")</f>
        <v>Tabela 2.8: Liczba pacjentów (w tys.), którym udzielono świadczenie rozpoznaniem głównym o kodach ICD-10 F00–F01 (wraz z rozszerzeniami oraz bez wskazanego rozszerzenia) oraz F02.1–F02.3 (2014–2019)</v>
      </c>
    </row>
    <row r="23" spans="1:1" x14ac:dyDescent="0.25">
      <c r="A23" s="9" t="str">
        <f>HYPERLINK("#'Tabela 2.9'!A1", "Tabela 2.9: Liczba świadczeń (w tys.) udzielonych z rozpoznaniem głównym o kodach ICD-10 F00–F01 (wraz z rozszerzeniami oraz bez wskazanego rozszerzenia) oraz F02.1–F02.3 (2014–2019)")</f>
        <v>Tabela 2.9: Liczba świadczeń (w tys.) udzielonych z rozpoznaniem głównym o kodach ICD-10 F00–F01 (wraz z rozszerzeniami oraz bez wskazanego rozszerzenia) oraz F02.1–F02.3 (2014–2019)</v>
      </c>
    </row>
    <row r="24" spans="1:1" x14ac:dyDescent="0.25">
      <c r="A24" s="9" t="str">
        <f>HYPERLINK("#'Tabela 2.10'!A1", "Tabela 2.10: Struktura świadczeń w poradniach psychiatrycznych udzielonych z rozpoznaniem głównym o kodach ICD-10 F00–F01 (wraz z rozszerzeniami oraz bez wskazanego rozszerzenia) oraz F02.1–F02.3 (2014–2019)")</f>
        <v>Tabela 2.10: Struktura świadczeń w poradniach psychiatrycznych udzielonych z rozpoznaniem głównym o kodach ICD-10 F00–F01 (wraz z rozszerzeniami oraz bez wskazanego rozszerzenia) oraz F02.1–F02.3 (2014–2019)</v>
      </c>
    </row>
    <row r="25" spans="1:1" x14ac:dyDescent="0.25">
      <c r="A25" s="9" t="str">
        <f>HYPERLINK("#'Tabela 2.11'!A1", "Tabela 2.11: Struktura porad lekarskich w poradniach psychiatrycznych udzielonych z rozpoznaniem głównym o kodach ICD-10 F00–F01 (wraz z rozszerzeniami oraz bez wskazanego rozszerzenia) oraz F02.1–F02.3 (2014–2019)")</f>
        <v>Tabela 2.11: Struktura porad lekarskich w poradniach psychiatrycznych udzielonych z rozpoznaniem głównym o kodach ICD-10 F00–F01 (wraz z rozszerzeniami oraz bez wskazanego rozszerzenia) oraz F02.1–F02.3 (2014–2019)</v>
      </c>
    </row>
    <row r="26" spans="1:1" x14ac:dyDescent="0.25">
      <c r="A26" s="9" t="str">
        <f>HYPERLINK("#'Wykres 2.7'!A1", "Wykres 2.7: Liczba osobodni (w tys.) hospitalizacji na szpitalnych oddziałach psychiatrycznych z rozpoznaniem głównym o kodach ICD-10 F00–F01 (wraz z rozszerzeniami oraz bez wskazanego rozszerzenia) oraz F02.1–F02.3 (2014–2019)")</f>
        <v>Wykres 2.7: Liczba osobodni (w tys.) hospitalizacji na szpitalnych oddziałach psychiatrycznych z rozpoznaniem głównym o kodach ICD-10 F00–F01 (wraz z rozszerzeniami oraz bez wskazanego rozszerzenia) oraz F02.1–F02.3 (2014–2019)</v>
      </c>
    </row>
    <row r="27" spans="1:1" x14ac:dyDescent="0.25">
      <c r="A27" s="9" t="str">
        <f>HYPERLINK("#'Tabela 2.12'!A1", "Tabela 2.12: Liczba pacjentów (w tys.) wg miejsca udzielenia pierwszego świadczenia z rozpoznaniem głównym choroby Alzheimera lub chorób pokrewnych (2014–2019)")</f>
        <v>Tabela 2.12: Liczba pacjentów (w tys.) wg miejsca udzielenia pierwszego świadczenia z rozpoznaniem głównym choroby Alzheimera lub chorób pokrewnych (2014–2019)</v>
      </c>
    </row>
    <row r="28" spans="1:1" x14ac:dyDescent="0.25">
      <c r="A28" s="9" t="str">
        <f>HYPERLINK("#'Wykres 2.8'!A1", "Wykres 2.8: Struktura liczby pacjentów wg miejsca udzielenia pierwszego świadczenia z rozpoznaniem głównym choroby Alzheimera lub chorób pokrewnych (2014–2019)")</f>
        <v>Wykres 2.8: Struktura liczby pacjentów wg miejsca udzielenia pierwszego świadczenia z rozpoznaniem głównym choroby Alzheimera lub chorób pokrewnych (2014–2019)</v>
      </c>
    </row>
    <row r="29" spans="1:1" x14ac:dyDescent="0.25">
      <c r="A29" s="9" t="str">
        <f>HYPERLINK("#'Tabela 2.13'!A1", "Tabela 2.13: Odsetek nowo rozpoznanych pacjentów, którzy mieli udzielone świadczenie w ramach neurologii z rozpoznaniem głównym choroby Alzheimera lub chorób pokrewnych w ciągu pół roku i roku od daty udzielenia pierwszego świadczenia (2014–2019)")</f>
        <v>Tabela 2.13: Odsetek nowo rozpoznanych pacjentów, którzy mieli udzielone świadczenie w ramach neurologii z rozpoznaniem głównym choroby Alzheimera lub chorób pokrewnych w ciągu pół roku i roku od daty udzielenia pierwszego świadczenia (2014–2019)</v>
      </c>
    </row>
    <row r="30" spans="1:1" x14ac:dyDescent="0.25">
      <c r="A30" s="9" t="str">
        <f>HYPERLINK("#'Tabela 2.14'!A1", "Tabela 2.14: Średnia liczba świadczeń udzielonych nowo rozpoznanym pacjentom z rozpoznaniem choroby Alzheimera lub chorób pokrewnych w ramach neuro...")</f>
        <v>Tabela 2.14: Średnia liczba świadczeń udzielonych nowo rozpoznanym pacjentom z rozpoznaniem choroby Alzheimera lub chorób pokrewnych w ramach neuro...</v>
      </c>
    </row>
    <row r="31" spans="1:1" x14ac:dyDescent="0.25">
      <c r="A31" s="9" t="str">
        <f>HYPERLINK("#'Wykres 2.9'!A1", "Wykres 2.9: Informacja o miejscach udzielenia dwóch pierwszych świadczeń z rozpoznaniem głównym choroby Alzheimera lub chorób pokrewnych dla nowo r...")</f>
        <v>Wykres 2.9: Informacja o miejscach udzielenia dwóch pierwszych świadczeń z rozpoznaniem głównym choroby Alzheimera lub chorób pokrewnych dla nowo r...</v>
      </c>
    </row>
    <row r="32" spans="1:1" x14ac:dyDescent="0.25">
      <c r="A32" s="9" t="str">
        <f>HYPERLINK("#'Wykres 2.10'!A1", "Wykres 2.10: Informacja o miejscach udzielenia drugiego i trzeciego świadczenia z rozpoznaniem głównym choroby Alzheimera lub chorób pokrewnych dla...")</f>
        <v>Wykres 2.10: Informacja o miejscach udzielenia drugiego i trzeciego świadczenia z rozpoznaniem głównym choroby Alzheimera lub chorób pokrewnych dla...</v>
      </c>
    </row>
    <row r="33" spans="1:1" x14ac:dyDescent="0.25">
      <c r="A33" s="9" t="str">
        <f>HYPERLINK("#'Wykres 2.11'!A1", "Wykres 2.11: Informacja o miejscach udzielenia drugiego i trzeciego świadczenia z rozpoznaniem głównym choroby Alzheimera i chorób pokrewnych dla n...")</f>
        <v>Wykres 2.11: Informacja o miejscach udzielenia drugiego i trzeciego świadczenia z rozpoznaniem głównym choroby Alzheimera i chorób pokrewnych dla n...</v>
      </c>
    </row>
    <row r="34" spans="1:1" x14ac:dyDescent="0.25">
      <c r="A34" s="9" t="str">
        <f>HYPERLINK("#'Wykres 2.12'!A1", "Wykres 2.12: Informacja o miejscach udzielenia drugiego i trzeciego świadczenia z rozpoznaniem głównym choroby Alzheimera i chorób pokrewnych dla n...")</f>
        <v>Wykres 2.12: Informacja o miejscach udzielenia drugiego i trzeciego świadczenia z rozpoznaniem głównym choroby Alzheimera i chorób pokrewnych dla n...</v>
      </c>
    </row>
    <row r="35" spans="1:1" x14ac:dyDescent="0.25">
      <c r="A35" s="9" t="str">
        <f>HYPERLINK("#'Wykres 2.13'!A1", "Wykres 2.13: Liczba pacjentów (w tys.), którzy co najmniej raz zrealizowali receptę na leki refundowane stosowane w leczeniu choroby Alzheimera (2014–2019)")</f>
        <v>Wykres 2.13: Liczba pacjentów (w tys.), którzy co najmniej raz zrealizowali receptę na leki refundowane stosowane w leczeniu choroby Alzheimera (2014–2019)</v>
      </c>
    </row>
    <row r="36" spans="1:1" x14ac:dyDescent="0.25">
      <c r="A36" s="9" t="str">
        <f>HYPERLINK("#'Wykres 2.14'!A1", "Wykres 2.14: Struktura wiekowa pacjentów realizujących recepty na leki refundowane stosowane w leczeniu choroby Alzheimera (2014–2019)")</f>
        <v>Wykres 2.14: Struktura wiekowa pacjentów realizujących recepty na leki refundowane stosowane w leczeniu choroby Alzheimera (2014–2019)</v>
      </c>
    </row>
    <row r="37" spans="1:1" x14ac:dyDescent="0.25">
      <c r="A37" s="9" t="str">
        <f>HYPERLINK("#'Wykres 2.15a'!A1", "Wykres 2.15a: Liczba kobiet realizujących recepty na refundowane leki stosowane w leczeniu choroby Alzheimera w wieku powyżej 55 lat w przeliczeniu na 10 tys. kobiet w wieku 55+ wg województwa zamieszkania pacjenta (2019)")</f>
        <v>Wykres 2.15a: Liczba kobiet realizujących recepty na refundowane leki stosowane w leczeniu choroby Alzheimera w wieku powyżej 55 lat w przeliczeniu na 10 tys. kobiet w wieku 55+ wg województwa zamieszkania pacjenta (2019)</v>
      </c>
    </row>
    <row r="38" spans="1:1" x14ac:dyDescent="0.25">
      <c r="A38" s="9" t="str">
        <f>HYPERLINK("#'Wykres 2.15b'!A1", "Wykres 2.15b: Liczba mężczyzn realizujących recepty na refundowane leki stosowane w leczeniu choroby Alzheimera w wieku powyżej 55 lat w przeliczeniu na 10 tys. mężczyzn w wieku 55+ wg województwa zamieszkania pacjenta (2019)")</f>
        <v>Wykres 2.15b: Liczba mężczyzn realizujących recepty na refundowane leki stosowane w leczeniu choroby Alzheimera w wieku powyżej 55 lat w przeliczeniu na 10 tys. mężczyzn w wieku 55+ wg województwa zamieszkania pacjenta (2019)</v>
      </c>
    </row>
    <row r="39" spans="1:1" x14ac:dyDescent="0.25">
      <c r="A39" s="9" t="str">
        <f>HYPERLINK("#'Wykres 2.16'!A1", "Wykres 2.16: Liczba pacjentów (w tys.) rozpoczynających refundowaną farmakoterapię, definiowanych jako osoby, które w danym roku zrealizowały recep...")</f>
        <v>Wykres 2.16: Liczba pacjentów (w tys.) rozpoczynających refundowaną farmakoterapię, definiowanych jako osoby, które w danym roku zrealizowały recep...</v>
      </c>
    </row>
    <row r="40" spans="1:1" x14ac:dyDescent="0.25">
      <c r="A40" s="9" t="str">
        <f>HYPERLINK("#'Wykres 2.17'!A1", "Wykres 2.17: Wartość refundacji oraz dopłat pacjentów (w mln zł) dla refundowanych leków stosowanych w leczeniu choroby Alzheimera (2014–2019)")</f>
        <v>Wykres 2.17: Wartość refundacji oraz dopłat pacjentów (w mln zł) dla refundowanych leków stosowanych w leczeniu choroby Alzheimera (2014–2019)</v>
      </c>
    </row>
    <row r="41" spans="1:1" x14ac:dyDescent="0.25">
      <c r="A41" s="9" t="str">
        <f>HYPERLINK("#'Wykres 2.18'!A1", "Wykres 2.18: Średnia roczna wartość refundacji oraz dopłat na pacjenta, dla refundowanych leków stosowanych w leczeniu choroby Alzheimera (2014–2019)")</f>
        <v>Wykres 2.18: Średnia roczna wartość refundacji oraz dopłat na pacjenta, dla refundowanych leków stosowanych w leczeniu choroby Alzheimera (2014–2019)</v>
      </c>
    </row>
    <row r="42" spans="1:1" x14ac:dyDescent="0.25">
      <c r="A42" s="9" t="str">
        <f>HYPERLINK("#'Tabela 2.15'!A1", "Tabela 2.15: Realizacja recept na refundowane leki stosowane w leczeniu choroby Alzheimera (2014–2019)")</f>
        <v>Tabela 2.15: Realizacja recept na refundowane leki stosowane w leczeniu choroby Alzheimera (2014–2019)</v>
      </c>
    </row>
    <row r="43" spans="1:1" x14ac:dyDescent="0.25">
      <c r="A43" s="9" t="str">
        <f>HYPERLINK("#'Tabela 2.16'!A1", "Tabela 2.16: Realizacja recept na refundowane leki stosowane w leczeniu choroby Alzheimera w ramach programu Leki 75+ (2014–2019)")</f>
        <v>Tabela 2.16: Realizacja recept na refundowane leki stosowane w leczeniu choroby Alzheimera w ramach programu Leki 75+ (2014–2019)</v>
      </c>
    </row>
    <row r="44" spans="1:1" x14ac:dyDescent="0.25">
      <c r="A44" s="9" t="str">
        <f>HYPERLINK("#'Wykres 2.19'!A1", "Wykres 2.19: Średnia roczna wartość refundacji (w zł) dla leków stosowanych w leczeniu choroby Alzheimera w przeliczeniu na pacjenta wg województwa zamieszkania pacjenta (2019)")</f>
        <v>Wykres 2.19: Średnia roczna wartość refundacji (w zł) dla leków stosowanych w leczeniu choroby Alzheimera w przeliczeniu na pacjenta wg województwa zamieszkania pacjenta (2019)</v>
      </c>
    </row>
    <row r="45" spans="1:1" x14ac:dyDescent="0.25">
      <c r="A45" s="9" t="str">
        <f>HYPERLINK("#'Wykres 2.20'!A1", "Wykres 2.20: Liczba pacjentów (w tys.), którzy wykupili refundowane leki stosowane w leczeniu choroby Alzheimera, w podziale na substancje czynne (2014–2019)")</f>
        <v>Wykres 2.20: Liczba pacjentów (w tys.), którzy wykupili refundowane leki stosowane w leczeniu choroby Alzheimera, w podziale na substancje czynne (2014–2019)</v>
      </c>
    </row>
    <row r="46" spans="1:1" x14ac:dyDescent="0.25">
      <c r="A46" s="9" t="str">
        <f>HYPERLINK("#'Wykres 2.21'!A1", "Wykres 2.21: Procentowa zmiana liczby pacjentów realizujących recepty na leki refundowane stosowane w leczeniu choroby Alzheimera w porównaniu do 2013 r. wg substancji czynnych leków (2013–2019)")</f>
        <v>Wykres 2.21: Procentowa zmiana liczby pacjentów realizujących recepty na leki refundowane stosowane w leczeniu choroby Alzheimera w porównaniu do 2013 r. wg substancji czynnych leków (2013–2019)</v>
      </c>
    </row>
    <row r="47" spans="1:1" x14ac:dyDescent="0.25">
      <c r="A47" s="9" t="str">
        <f>HYPERLINK("#'Wykres 2.22'!A1", "Wykres 2.22: Liczba wykupionych opakowań (w tys.) refundowanych leków stosowanych w leczeniu choroby Alzheimera w podziale na substancje czynne (2014–2019)")</f>
        <v>Wykres 2.22: Liczba wykupionych opakowań (w tys.) refundowanych leków stosowanych w leczeniu choroby Alzheimera w podziale na substancje czynne (2014–2019)</v>
      </c>
    </row>
    <row r="48" spans="1:1" x14ac:dyDescent="0.25">
      <c r="A48" s="9" t="str">
        <f>HYPERLINK("#'Wykres 2.23'!A1", "Wykres 2.23: Liczba DDD (w mln) dla wykupionych refundowanych leków stosowanych w leczeniu choroby Alzheimera w podziale na substancje czynne (2014–2019)")</f>
        <v>Wykres 2.23: Liczba DDD (w mln) dla wykupionych refundowanych leków stosowanych w leczeniu choroby Alzheimera w podziale na substancje czynne (2014–2019)</v>
      </c>
    </row>
    <row r="49" spans="1:1" x14ac:dyDescent="0.25">
      <c r="A49" s="9" t="str">
        <f>HYPERLINK("#'Wykres 2.24'!A1", "Wykres 2.24: Wartość refundacji (w mln zł) leków stosowanych w leczeniu choroby Alzheimera w podziale na substancje czynne leku (2014–2019)")</f>
        <v>Wykres 2.24: Wartość refundacji (w mln zł) leków stosowanych w leczeniu choroby Alzheimera w podziale na substancje czynne leku (2014–2019)</v>
      </c>
    </row>
    <row r="50" spans="1:1" x14ac:dyDescent="0.25">
      <c r="A50" s="9" t="str">
        <f>HYPERLINK("#'Tabela 2.17'!A1", "Tabela 2.17: Wartości refundacji oraz dopłat dorosłych pacjentów wraz z liczbą wykupionych opakowań i DDD dla refundowanych leków stosowanych w leczeniu choroby Alzheimera, w podziale na substancje czynne leków (2019)")</f>
        <v>Tabela 2.17: Wartości refundacji oraz dopłat dorosłych pacjentów wraz z liczbą wykupionych opakowań i DDD dla refundowanych leków stosowanych w leczeniu choroby Alzheimera, w podziale na substancje czynne leków (2019)</v>
      </c>
    </row>
    <row r="51" spans="1:1" x14ac:dyDescent="0.25">
      <c r="A51" s="9" t="str">
        <f>HYPERLINK("#'Wykres 2.25'!A1", "Wykres 2.25: Struktura wieku i płci pacjentów realizujących recepty na leki (refundowane i nierefundowane) stosowane w leczeniu choroby Alzheimera (2019)")</f>
        <v>Wykres 2.25: Struktura wieku i płci pacjentów realizujących recepty na leki (refundowane i nierefundowane) stosowane w leczeniu choroby Alzheimera (2019)</v>
      </c>
    </row>
    <row r="52" spans="1:1" x14ac:dyDescent="0.25">
      <c r="A52" s="9" t="str">
        <f>HYPERLINK("#'Wykres 2.26'!A1", "Wykres 2.26: Liczba wykupionych opakowań leków (refundowanych i nierefundowanych) stosowanych w leczeniu choroby Alzheimera w przeliczeniu na osobę (2019)")</f>
        <v>Wykres 2.26: Liczba wykupionych opakowań leków (refundowanych i nierefundowanych) stosowanych w leczeniu choroby Alzheimera w przeliczeniu na osobę (2019)</v>
      </c>
    </row>
    <row r="53" spans="1:1" x14ac:dyDescent="0.25">
      <c r="A53" s="9" t="str">
        <f>HYPERLINK("#'Wykres 2.27'!A1", "Wykres 2.27: Struktura opakowań leków (refundowanych i nierefundowanych) stosowanych w leczeniu choroby Alzheimera wg poziomów odpłatności (2019)")</f>
        <v>Wykres 2.27: Struktura opakowań leków (refundowanych i nierefundowanych) stosowanych w leczeniu choroby Alzheimera wg poziomów odpłatności (2019)</v>
      </c>
    </row>
    <row r="54" spans="1:1" x14ac:dyDescent="0.25">
      <c r="A54" s="9" t="str">
        <f>HYPERLINK("#'Tabela 2.18'!A1", "Tabela 2.18: Liczba pacjentów i sprzedanych opakowań na leki stosowane w leczeniu choroby Alzheimera (refundowane i nierefundowane) wg substancji czynnych (2019)")</f>
        <v>Tabela 2.18: Liczba pacjentów i sprzedanych opakowań na leki stosowane w leczeniu choroby Alzheimera (refundowane i nierefundowane) wg substancji czynnych (2019)</v>
      </c>
    </row>
    <row r="55" spans="1:1" x14ac:dyDescent="0.25">
      <c r="A55" s="9" t="str">
        <f>HYPERLINK("#'Wykres 2.28'!A1", "Wykres 2.28: Odsetek wartości refundacji oraz wartości dopłat pacjentów do leków (refundowanych i nierefundowanych) stosowanych w leczeniu choroby Alzheimera w podziale na substancję czynną leku (2019)")</f>
        <v>Wykres 2.28: Odsetek wartości refundacji oraz wartości dopłat pacjentów do leków (refundowanych i nierefundowanych) stosowanych w leczeniu choroby Alzheimera w podziale na substancję czynną leku (2019)</v>
      </c>
    </row>
    <row r="56" spans="1:1" x14ac:dyDescent="0.25">
      <c r="A56" s="9" t="str">
        <f>HYPERLINK("#'Wykres 2.29'!A1", "Wykres 2.29: Rozkład wieku badanej populacji pacjentów w zakresie ciągłości farmakoterapii lekami z substancją czynną donepezili hydrochloridum")</f>
        <v>Wykres 2.29: Rozkład wieku badanej populacji pacjentów w zakresie ciągłości farmakoterapii lekami z substancją czynną donepezili hydrochloridum</v>
      </c>
    </row>
    <row r="57" spans="1:1" x14ac:dyDescent="0.25">
      <c r="A57" s="9" t="str">
        <f>HYPERLINK("#'Wykres 2.30'!A1", "Wykres 2.30: Struktura proporcji pokrycia dni w leczeniu substancją donepezili hydrochloridum w zależności od grupy wiekowej")</f>
        <v>Wykres 2.30: Struktura proporcji pokrycia dni w leczeniu substancją donepezili hydrochloridum w zależności od grupy wiekowej</v>
      </c>
    </row>
    <row r="58" spans="1:1" x14ac:dyDescent="0.25">
      <c r="A58" s="9" t="str">
        <f>HYPERLINK("#'Tabela 2.19'!A1", "Tabela 2.19: Odsetki osób w poszczególnych grupach wiekowych według długości leczenia (w dniach) liczonej od daty realizacji pierwszej recepty w 20...")</f>
        <v>Tabela 2.19: Odsetki osób w poszczególnych grupach wiekowych według długości leczenia (w dniach) liczonej od daty realizacji pierwszej recepty w 20...</v>
      </c>
    </row>
    <row r="59" spans="1:1" x14ac:dyDescent="0.25">
      <c r="A59" s="9" t="str">
        <f>HYPERLINK("#'Wykres 2.31'!A1", "Wykres 2.31: Rozkład wieku badanej populacji pacjentów w zakresie ciągłości farmakoterapii lekami z substancją czynną rivastigminum w postaci innej niż plastry")</f>
        <v>Wykres 2.31: Rozkład wieku badanej populacji pacjentów w zakresie ciągłości farmakoterapii lekami z substancją czynną rivastigminum w postaci innej niż plastry</v>
      </c>
    </row>
    <row r="60" spans="1:1" x14ac:dyDescent="0.25">
      <c r="A60" s="9" t="str">
        <f>HYPERLINK("#'Wykres 2.32'!A1", "Wykres 2.32: Struktura proporcji pokrycia dni w leczeniu substancją rivastigminum w postaci innej niż plastry w zależności od grupy wiekowej")</f>
        <v>Wykres 2.32: Struktura proporcji pokrycia dni w leczeniu substancją rivastigminum w postaci innej niż plastry w zależności od grupy wiekowej</v>
      </c>
    </row>
    <row r="61" spans="1:1" x14ac:dyDescent="0.25">
      <c r="A61" s="9" t="str">
        <f>HYPERLINK("#'Tabela 2.20'!A1", "Tabela 2.20: Odsetki osób w poszczególnych grupach wiekowych według długości leczenia (w dniach) liczonej od daty realizacji pierwszej recepty w 20...")</f>
        <v>Tabela 2.20: Odsetki osób w poszczególnych grupach wiekowych według długości leczenia (w dniach) liczonej od daty realizacji pierwszej recepty w 20...</v>
      </c>
    </row>
    <row r="62" spans="1:1" x14ac:dyDescent="0.25">
      <c r="A62" s="9" t="str">
        <f>HYPERLINK("#'Wykres 2.33'!A1", "Wykres 2.33: Rozkład wieku badanej populacji pacjentów w zakresie ciągłości farmakoterapii lekami z substancją czynną rivastigminum w postaci plastrów")</f>
        <v>Wykres 2.33: Rozkład wieku badanej populacji pacjentów w zakresie ciągłości farmakoterapii lekami z substancją czynną rivastigminum w postaci plastrów</v>
      </c>
    </row>
    <row r="63" spans="1:1" x14ac:dyDescent="0.25">
      <c r="A63" s="9" t="str">
        <f>HYPERLINK("#'Wykres 2.34'!A1", "Wykres 2.34: Struktura proporcji pokrycia dni w leczeniu substancją rivastigminum w postaci plastrów w zależności od grupy wiekowej")</f>
        <v>Wykres 2.34: Struktura proporcji pokrycia dni w leczeniu substancją rivastigminum w postaci plastrów w zależności od grupy wiekowej</v>
      </c>
    </row>
    <row r="64" spans="1:1" x14ac:dyDescent="0.25">
      <c r="A64" s="9" t="str">
        <f>HYPERLINK("#'Tabela 2.21'!A1", "Tabela 2.21: Odsetki osób w poszczególnych grupach wiekowych według długości leczenia (w dniach) liczonej od daty realizacji pierwszej recepty w 20...")</f>
        <v>Tabela 2.21: Odsetki osób w poszczególnych grupach wiekowych według długości leczenia (w dniach) liczonej od daty realizacji pierwszej recepty w 20...</v>
      </c>
    </row>
    <row r="65" spans="1:1" x14ac:dyDescent="0.25">
      <c r="A65" s="9" t="str">
        <f>HYPERLINK("#'Wykres 2.35'!A1", "Wykres 2.35: Liczba pacjentów realizujących zlecenia na wyroby medyczne z powodu choroby Alzheimera lub chorób pokrewnych w latach 2014–2019")</f>
        <v>Wykres 2.35: Liczba pacjentów realizujących zlecenia na wyroby medyczne z powodu choroby Alzheimera lub chorób pokrewnych w latach 2014–2019</v>
      </c>
    </row>
    <row r="66" spans="1:1" x14ac:dyDescent="0.25">
      <c r="A66" s="9" t="str">
        <f>HYPERLINK("#'Wykres 2.36'!A1", "Wykres 2.36: Standaryzowany strukturą wiekowo-płciową Polski w 2019 r. odsetek osób, które w 2019 r. zrealizowały zlecenie na co najmniej jeden wyrób medyczny z powodu choroby Alzheimera lub chorób pokrewnych")</f>
        <v>Wykres 2.36: Standaryzowany strukturą wiekowo-płciową Polski w 2019 r. odsetek osób, które w 2019 r. zrealizowały zlecenie na co najmniej jeden wyrób medyczny z powodu choroby Alzheimera lub chorób pokrewnych</v>
      </c>
    </row>
    <row r="67" spans="1:1" x14ac:dyDescent="0.25">
      <c r="A67" s="9" t="str">
        <f>HYPERLINK("#'Wykres 2.37'!A1", "Wykres 2.37: Łączna wartość zrealizowanych refundowanych wyrobów medycznych z powodu choroby Alzheimera lub chorób pokrewnych w latach 2014–2019 w podziale na część refundacji i sumę dopłat pacjentów")</f>
        <v>Wykres 2.37: Łączna wartość zrealizowanych refundowanych wyrobów medycznych z powodu choroby Alzheimera lub chorób pokrewnych w latach 2014–2019 w podziale na część refundacji i sumę dopłat pacjentów</v>
      </c>
    </row>
    <row r="68" spans="1:1" x14ac:dyDescent="0.25">
      <c r="A68" s="9" t="str">
        <f>HYPERLINK("#'Tabela 2.22'!A1", "Tabela 2.22: Kwoty refundacji oraz dopłat pacjentów dla poszczególnych wyrobów medycznych wykupionych w związku z rozpoznaniem choroby Alzheimera lub chorób pokrewnych (2014, 2019)")</f>
        <v>Tabela 2.22: Kwoty refundacji oraz dopłat pacjentów dla poszczególnych wyrobów medycznych wykupionych w związku z rozpoznaniem choroby Alzheimera lub chorób pokrewnych (2014, 2019)</v>
      </c>
    </row>
    <row r="69" spans="1:1" x14ac:dyDescent="0.25">
      <c r="A69" s="9" t="str">
        <f>HYPERLINK("#'Wykres 2.38'!A1", "Wykres 2.38: Średnia roczna wartość refundacji i dopłat pacjentów dla refundowanych wyrobów medycznych zrealizowanych z powodu choroby Alzheimera l...")</f>
        <v>Wykres 2.38: Średnia roczna wartość refundacji i dopłat pacjentów dla refundowanych wyrobów medycznych zrealizowanych z powodu choroby Alzheimera l...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ColWidth="11.42578125" defaultRowHeight="15" x14ac:dyDescent="0.25"/>
  <cols>
    <col min="1" max="1" width="11.7109375" customWidth="1"/>
    <col min="2" max="2" width="15.7109375" customWidth="1"/>
    <col min="3" max="3" width="23.7109375" customWidth="1"/>
  </cols>
  <sheetData>
    <row r="1" spans="1:3" x14ac:dyDescent="0.25">
      <c r="A1" t="s">
        <v>67</v>
      </c>
    </row>
    <row r="3" spans="1:3" x14ac:dyDescent="0.25">
      <c r="A3" s="4" t="s">
        <v>40</v>
      </c>
      <c r="B3" s="3" t="s">
        <v>68</v>
      </c>
      <c r="C3" s="5" t="s">
        <v>69</v>
      </c>
    </row>
    <row r="4" spans="1:3" x14ac:dyDescent="0.25">
      <c r="A4" s="1" t="s">
        <v>48</v>
      </c>
      <c r="B4" t="s">
        <v>70</v>
      </c>
      <c r="C4" s="20">
        <v>12.2</v>
      </c>
    </row>
    <row r="5" spans="1:3" x14ac:dyDescent="0.25">
      <c r="A5" s="1" t="s">
        <v>48</v>
      </c>
      <c r="B5" t="s">
        <v>71</v>
      </c>
      <c r="C5" s="20">
        <v>27.7</v>
      </c>
    </row>
    <row r="6" spans="1:3" x14ac:dyDescent="0.25">
      <c r="A6" s="1" t="s">
        <v>48</v>
      </c>
      <c r="B6" t="s">
        <v>72</v>
      </c>
      <c r="C6" s="20">
        <v>40</v>
      </c>
    </row>
    <row r="7" spans="1:3" x14ac:dyDescent="0.25">
      <c r="A7" s="1" t="s">
        <v>48</v>
      </c>
      <c r="B7" t="s">
        <v>73</v>
      </c>
      <c r="C7" s="20">
        <v>28.3</v>
      </c>
    </row>
    <row r="8" spans="1:3" x14ac:dyDescent="0.25">
      <c r="A8" s="1" t="s">
        <v>47</v>
      </c>
      <c r="B8" t="s">
        <v>70</v>
      </c>
      <c r="C8" s="20">
        <v>12.6</v>
      </c>
    </row>
    <row r="9" spans="1:3" x14ac:dyDescent="0.25">
      <c r="A9" s="1" t="s">
        <v>47</v>
      </c>
      <c r="B9" t="s">
        <v>71</v>
      </c>
      <c r="C9" s="20">
        <v>38.9</v>
      </c>
    </row>
    <row r="10" spans="1:3" x14ac:dyDescent="0.25">
      <c r="A10" s="1" t="s">
        <v>47</v>
      </c>
      <c r="B10" t="s">
        <v>72</v>
      </c>
      <c r="C10" s="20">
        <v>101</v>
      </c>
    </row>
    <row r="11" spans="1:3" x14ac:dyDescent="0.25">
      <c r="A11" s="6" t="s">
        <v>47</v>
      </c>
      <c r="B11" s="8" t="s">
        <v>73</v>
      </c>
      <c r="C11" s="21">
        <v>118.1</v>
      </c>
    </row>
    <row r="13" spans="1:3" x14ac:dyDescent="0.25">
      <c r="A13" t="s">
        <v>74</v>
      </c>
    </row>
    <row r="15" spans="1:3" x14ac:dyDescent="0.25">
      <c r="A15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defaultColWidth="11.42578125" defaultRowHeight="15" x14ac:dyDescent="0.25"/>
  <cols>
    <col min="1" max="1" width="11.7109375" customWidth="1"/>
    <col min="2" max="2" width="15.7109375" customWidth="1"/>
    <col min="3" max="3" width="16.7109375" customWidth="1"/>
    <col min="4" max="4" width="24.7109375" customWidth="1"/>
  </cols>
  <sheetData>
    <row r="1" spans="1:4" x14ac:dyDescent="0.25">
      <c r="A1" t="s">
        <v>75</v>
      </c>
    </row>
    <row r="3" spans="1:4" x14ac:dyDescent="0.25">
      <c r="A3" s="4" t="s">
        <v>40</v>
      </c>
      <c r="B3" s="3" t="s">
        <v>68</v>
      </c>
      <c r="C3" s="3" t="s">
        <v>76</v>
      </c>
      <c r="D3" s="5" t="s">
        <v>77</v>
      </c>
    </row>
    <row r="4" spans="1:4" x14ac:dyDescent="0.25">
      <c r="A4" s="1" t="s">
        <v>48</v>
      </c>
      <c r="B4" t="s">
        <v>70</v>
      </c>
      <c r="C4" s="22">
        <v>12157</v>
      </c>
      <c r="D4" s="23">
        <v>2463781</v>
      </c>
    </row>
    <row r="5" spans="1:4" x14ac:dyDescent="0.25">
      <c r="A5" s="1" t="s">
        <v>47</v>
      </c>
      <c r="B5" t="s">
        <v>70</v>
      </c>
      <c r="C5" s="22">
        <v>12607</v>
      </c>
      <c r="D5" s="23">
        <v>2695402</v>
      </c>
    </row>
    <row r="6" spans="1:4" x14ac:dyDescent="0.25">
      <c r="A6" s="1" t="s">
        <v>48</v>
      </c>
      <c r="B6" t="s">
        <v>71</v>
      </c>
      <c r="C6" s="22">
        <v>27669</v>
      </c>
      <c r="D6" s="23">
        <v>1843916</v>
      </c>
    </row>
    <row r="7" spans="1:4" x14ac:dyDescent="0.25">
      <c r="A7" s="1" t="s">
        <v>47</v>
      </c>
      <c r="B7" t="s">
        <v>71</v>
      </c>
      <c r="C7" s="22">
        <v>38889</v>
      </c>
      <c r="D7" s="23">
        <v>2373183</v>
      </c>
    </row>
    <row r="8" spans="1:4" x14ac:dyDescent="0.25">
      <c r="A8" s="1" t="s">
        <v>48</v>
      </c>
      <c r="B8" t="s">
        <v>72</v>
      </c>
      <c r="C8" s="22">
        <v>40023</v>
      </c>
      <c r="D8" s="23">
        <v>696152</v>
      </c>
    </row>
    <row r="9" spans="1:4" x14ac:dyDescent="0.25">
      <c r="A9" s="1" t="s">
        <v>47</v>
      </c>
      <c r="B9" t="s">
        <v>72</v>
      </c>
      <c r="C9" s="22">
        <v>100971</v>
      </c>
      <c r="D9" s="23">
        <v>1221647</v>
      </c>
    </row>
    <row r="10" spans="1:4" x14ac:dyDescent="0.25">
      <c r="A10" s="1" t="s">
        <v>48</v>
      </c>
      <c r="B10" t="s">
        <v>73</v>
      </c>
      <c r="C10" s="22">
        <v>28264</v>
      </c>
      <c r="D10" s="23">
        <v>228576</v>
      </c>
    </row>
    <row r="11" spans="1:4" x14ac:dyDescent="0.25">
      <c r="A11" s="6" t="s">
        <v>47</v>
      </c>
      <c r="B11" s="8" t="s">
        <v>73</v>
      </c>
      <c r="C11" s="24">
        <v>118084</v>
      </c>
      <c r="D11" s="25">
        <v>583545</v>
      </c>
    </row>
    <row r="13" spans="1:4" x14ac:dyDescent="0.25">
      <c r="A13" t="s">
        <v>66</v>
      </c>
    </row>
    <row r="15" spans="1:4" x14ac:dyDescent="0.25">
      <c r="A15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/>
  </sheetViews>
  <sheetFormatPr defaultColWidth="11.42578125" defaultRowHeight="15" x14ac:dyDescent="0.25"/>
  <cols>
    <col min="1" max="1" width="21.7109375" customWidth="1"/>
    <col min="2" max="2" width="27.7109375" customWidth="1"/>
  </cols>
  <sheetData>
    <row r="1" spans="1:2" x14ac:dyDescent="0.25">
      <c r="A1" t="s">
        <v>78</v>
      </c>
    </row>
    <row r="3" spans="1:2" x14ac:dyDescent="0.25">
      <c r="A3" s="4" t="s">
        <v>79</v>
      </c>
      <c r="B3" s="5" t="s">
        <v>80</v>
      </c>
    </row>
    <row r="4" spans="1:2" x14ac:dyDescent="0.25">
      <c r="A4" s="1" t="s">
        <v>81</v>
      </c>
      <c r="B4" s="16">
        <v>31.26</v>
      </c>
    </row>
    <row r="5" spans="1:2" x14ac:dyDescent="0.25">
      <c r="A5" s="1" t="s">
        <v>82</v>
      </c>
      <c r="B5" s="16">
        <v>29.67</v>
      </c>
    </row>
    <row r="6" spans="1:2" x14ac:dyDescent="0.25">
      <c r="A6" s="1" t="s">
        <v>83</v>
      </c>
      <c r="B6" s="16">
        <v>31.02</v>
      </c>
    </row>
    <row r="7" spans="1:2" x14ac:dyDescent="0.25">
      <c r="A7" s="1" t="s">
        <v>84</v>
      </c>
      <c r="B7" s="16">
        <v>30.15</v>
      </c>
    </row>
    <row r="8" spans="1:2" x14ac:dyDescent="0.25">
      <c r="A8" s="1" t="s">
        <v>85</v>
      </c>
      <c r="B8" s="16">
        <v>35.340000000000003</v>
      </c>
    </row>
    <row r="9" spans="1:2" x14ac:dyDescent="0.25">
      <c r="A9" s="1" t="s">
        <v>86</v>
      </c>
      <c r="B9" s="16">
        <v>35.119999999999997</v>
      </c>
    </row>
    <row r="10" spans="1:2" x14ac:dyDescent="0.25">
      <c r="A10" s="1" t="s">
        <v>87</v>
      </c>
      <c r="B10" s="16">
        <v>35.06</v>
      </c>
    </row>
    <row r="11" spans="1:2" x14ac:dyDescent="0.25">
      <c r="A11" s="1" t="s">
        <v>88</v>
      </c>
      <c r="B11" s="16">
        <v>27.04</v>
      </c>
    </row>
    <row r="12" spans="1:2" x14ac:dyDescent="0.25">
      <c r="A12" s="1" t="s">
        <v>89</v>
      </c>
      <c r="B12" s="16">
        <v>36.130000000000003</v>
      </c>
    </row>
    <row r="13" spans="1:2" x14ac:dyDescent="0.25">
      <c r="A13" s="1" t="s">
        <v>90</v>
      </c>
      <c r="B13" s="16">
        <v>26.26</v>
      </c>
    </row>
    <row r="14" spans="1:2" x14ac:dyDescent="0.25">
      <c r="A14" s="1" t="s">
        <v>91</v>
      </c>
      <c r="B14" s="16">
        <v>26.49</v>
      </c>
    </row>
    <row r="15" spans="1:2" x14ac:dyDescent="0.25">
      <c r="A15" s="1" t="s">
        <v>92</v>
      </c>
      <c r="B15" s="16">
        <v>28.83</v>
      </c>
    </row>
    <row r="16" spans="1:2" x14ac:dyDescent="0.25">
      <c r="A16" s="1" t="s">
        <v>93</v>
      </c>
      <c r="B16" s="16">
        <v>36.06</v>
      </c>
    </row>
    <row r="17" spans="1:2" x14ac:dyDescent="0.25">
      <c r="A17" s="1" t="s">
        <v>94</v>
      </c>
      <c r="B17" s="16">
        <v>27</v>
      </c>
    </row>
    <row r="18" spans="1:2" x14ac:dyDescent="0.25">
      <c r="A18" s="1" t="s">
        <v>95</v>
      </c>
      <c r="B18" s="16">
        <v>29.88</v>
      </c>
    </row>
    <row r="19" spans="1:2" x14ac:dyDescent="0.25">
      <c r="A19" s="6" t="s">
        <v>96</v>
      </c>
      <c r="B19" s="17">
        <v>27.52</v>
      </c>
    </row>
    <row r="21" spans="1:2" x14ac:dyDescent="0.25">
      <c r="A21" t="s">
        <v>66</v>
      </c>
    </row>
    <row r="23" spans="1:2" x14ac:dyDescent="0.25">
      <c r="A2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/>
  </sheetViews>
  <sheetFormatPr defaultColWidth="11.42578125" defaultRowHeight="15" x14ac:dyDescent="0.25"/>
  <cols>
    <col min="1" max="1" width="21.7109375" customWidth="1"/>
    <col min="2" max="2" width="78.7109375" customWidth="1"/>
  </cols>
  <sheetData>
    <row r="1" spans="1:2" x14ac:dyDescent="0.25">
      <c r="A1" t="s">
        <v>97</v>
      </c>
    </row>
    <row r="3" spans="1:2" x14ac:dyDescent="0.25">
      <c r="A3" s="4" t="s">
        <v>79</v>
      </c>
      <c r="B3" s="5" t="s">
        <v>98</v>
      </c>
    </row>
    <row r="4" spans="1:2" x14ac:dyDescent="0.25">
      <c r="A4" s="1" t="s">
        <v>81</v>
      </c>
      <c r="B4" s="16">
        <v>31.86</v>
      </c>
    </row>
    <row r="5" spans="1:2" x14ac:dyDescent="0.25">
      <c r="A5" s="1" t="s">
        <v>82</v>
      </c>
      <c r="B5" s="16">
        <v>31.15</v>
      </c>
    </row>
    <row r="6" spans="1:2" x14ac:dyDescent="0.25">
      <c r="A6" s="1" t="s">
        <v>83</v>
      </c>
      <c r="B6" s="16">
        <v>29.64</v>
      </c>
    </row>
    <row r="7" spans="1:2" x14ac:dyDescent="0.25">
      <c r="A7" s="1" t="s">
        <v>84</v>
      </c>
      <c r="B7" s="16">
        <v>33.130000000000003</v>
      </c>
    </row>
    <row r="8" spans="1:2" x14ac:dyDescent="0.25">
      <c r="A8" s="1" t="s">
        <v>85</v>
      </c>
      <c r="B8" s="16">
        <v>34.5</v>
      </c>
    </row>
    <row r="9" spans="1:2" x14ac:dyDescent="0.25">
      <c r="A9" s="1" t="s">
        <v>86</v>
      </c>
      <c r="B9" s="16">
        <v>33.75</v>
      </c>
    </row>
    <row r="10" spans="1:2" x14ac:dyDescent="0.25">
      <c r="A10" s="1" t="s">
        <v>87</v>
      </c>
      <c r="B10" s="16">
        <v>32.840000000000003</v>
      </c>
    </row>
    <row r="11" spans="1:2" x14ac:dyDescent="0.25">
      <c r="A11" s="1" t="s">
        <v>88</v>
      </c>
      <c r="B11" s="16">
        <v>26.59</v>
      </c>
    </row>
    <row r="12" spans="1:2" x14ac:dyDescent="0.25">
      <c r="A12" s="1" t="s">
        <v>89</v>
      </c>
      <c r="B12" s="16">
        <v>35.450000000000003</v>
      </c>
    </row>
    <row r="13" spans="1:2" x14ac:dyDescent="0.25">
      <c r="A13" s="1" t="s">
        <v>90</v>
      </c>
      <c r="B13" s="16">
        <v>24.26</v>
      </c>
    </row>
    <row r="14" spans="1:2" x14ac:dyDescent="0.25">
      <c r="A14" s="1" t="s">
        <v>91</v>
      </c>
      <c r="B14" s="16">
        <v>27.58</v>
      </c>
    </row>
    <row r="15" spans="1:2" x14ac:dyDescent="0.25">
      <c r="A15" s="1" t="s">
        <v>92</v>
      </c>
      <c r="B15" s="16">
        <v>29.12</v>
      </c>
    </row>
    <row r="16" spans="1:2" x14ac:dyDescent="0.25">
      <c r="A16" s="1" t="s">
        <v>93</v>
      </c>
      <c r="B16" s="16">
        <v>34.76</v>
      </c>
    </row>
    <row r="17" spans="1:2" x14ac:dyDescent="0.25">
      <c r="A17" s="1" t="s">
        <v>94</v>
      </c>
      <c r="B17" s="16">
        <v>29.23</v>
      </c>
    </row>
    <row r="18" spans="1:2" x14ac:dyDescent="0.25">
      <c r="A18" s="1" t="s">
        <v>95</v>
      </c>
      <c r="B18" s="16">
        <v>32.15</v>
      </c>
    </row>
    <row r="19" spans="1:2" x14ac:dyDescent="0.25">
      <c r="A19" s="6" t="s">
        <v>96</v>
      </c>
      <c r="B19" s="17">
        <v>29.84</v>
      </c>
    </row>
    <row r="21" spans="1:2" x14ac:dyDescent="0.25">
      <c r="A21" t="s">
        <v>66</v>
      </c>
    </row>
    <row r="23" spans="1:2" x14ac:dyDescent="0.25">
      <c r="A2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/>
  </sheetViews>
  <sheetFormatPr defaultColWidth="11.42578125" defaultRowHeight="15" x14ac:dyDescent="0.25"/>
  <cols>
    <col min="1" max="1" width="6.7109375" customWidth="1"/>
    <col min="2" max="2" width="40.7109375" customWidth="1"/>
    <col min="3" max="3" width="41.7109375" customWidth="1"/>
    <col min="4" max="4" width="43.7109375" customWidth="1"/>
    <col min="5" max="6" width="62.7109375" customWidth="1"/>
    <col min="7" max="7" width="64.7109375" customWidth="1"/>
    <col min="8" max="8" width="101.7109375" customWidth="1"/>
    <col min="9" max="9" width="102.7109375" customWidth="1"/>
    <col min="10" max="10" width="104.7109375" customWidth="1"/>
  </cols>
  <sheetData>
    <row r="1" spans="1:10" x14ac:dyDescent="0.25">
      <c r="A1" t="s">
        <v>99</v>
      </c>
    </row>
    <row r="3" spans="1:10" x14ac:dyDescent="0.25">
      <c r="A3" s="4" t="s">
        <v>2</v>
      </c>
      <c r="B3" s="3" t="s">
        <v>100</v>
      </c>
      <c r="C3" s="3" t="s">
        <v>101</v>
      </c>
      <c r="D3" s="3" t="s">
        <v>102</v>
      </c>
      <c r="E3" s="3" t="s">
        <v>103</v>
      </c>
      <c r="F3" s="3" t="s">
        <v>104</v>
      </c>
      <c r="G3" s="3" t="s">
        <v>105</v>
      </c>
      <c r="H3" s="3" t="s">
        <v>106</v>
      </c>
      <c r="I3" s="3" t="s">
        <v>107</v>
      </c>
      <c r="J3" s="5" t="s">
        <v>108</v>
      </c>
    </row>
    <row r="4" spans="1:10" x14ac:dyDescent="0.25">
      <c r="A4" s="1">
        <v>2014</v>
      </c>
      <c r="B4" s="26">
        <v>102.8</v>
      </c>
      <c r="C4" s="26">
        <v>71.099999999999994</v>
      </c>
      <c r="D4" s="26">
        <v>31.7</v>
      </c>
      <c r="E4">
        <v>9</v>
      </c>
      <c r="F4">
        <v>10.9</v>
      </c>
      <c r="G4">
        <v>6.5</v>
      </c>
      <c r="H4">
        <v>8.8000000000000007</v>
      </c>
      <c r="I4">
        <v>10.6</v>
      </c>
      <c r="J4" s="16">
        <v>6.3</v>
      </c>
    </row>
    <row r="5" spans="1:10" x14ac:dyDescent="0.25">
      <c r="A5" s="1">
        <v>2015</v>
      </c>
      <c r="B5" s="26">
        <v>104.9</v>
      </c>
      <c r="C5" s="26">
        <v>71.900000000000006</v>
      </c>
      <c r="D5" s="26">
        <v>33</v>
      </c>
      <c r="E5">
        <v>9</v>
      </c>
      <c r="F5">
        <v>10.8</v>
      </c>
      <c r="G5">
        <v>6.6</v>
      </c>
      <c r="H5">
        <v>8.6999999999999993</v>
      </c>
      <c r="I5">
        <v>10.5</v>
      </c>
      <c r="J5" s="16">
        <v>6.4</v>
      </c>
    </row>
    <row r="6" spans="1:10" x14ac:dyDescent="0.25">
      <c r="A6" s="1">
        <v>2016</v>
      </c>
      <c r="B6" s="26">
        <v>108.2</v>
      </c>
      <c r="C6" s="26">
        <v>73.7</v>
      </c>
      <c r="D6" s="26">
        <v>34.5</v>
      </c>
      <c r="E6">
        <v>9.1999999999999993</v>
      </c>
      <c r="F6">
        <v>11</v>
      </c>
      <c r="G6">
        <v>6.8</v>
      </c>
      <c r="H6">
        <v>8.8000000000000007</v>
      </c>
      <c r="I6">
        <v>10.5</v>
      </c>
      <c r="J6" s="16">
        <v>6.5</v>
      </c>
    </row>
    <row r="7" spans="1:10" x14ac:dyDescent="0.25">
      <c r="A7" s="1">
        <v>2017</v>
      </c>
      <c r="B7" s="26">
        <v>108.9</v>
      </c>
      <c r="C7" s="26">
        <v>74.2</v>
      </c>
      <c r="D7" s="26">
        <v>34.700000000000003</v>
      </c>
      <c r="E7">
        <v>9.1</v>
      </c>
      <c r="F7">
        <v>11</v>
      </c>
      <c r="G7">
        <v>6.8</v>
      </c>
      <c r="H7">
        <v>8.6999999999999993</v>
      </c>
      <c r="I7">
        <v>10.5</v>
      </c>
      <c r="J7" s="16">
        <v>6.4</v>
      </c>
    </row>
    <row r="8" spans="1:10" x14ac:dyDescent="0.25">
      <c r="A8" s="1">
        <v>2018</v>
      </c>
      <c r="B8" s="26">
        <v>107.4</v>
      </c>
      <c r="C8" s="26">
        <v>73.400000000000006</v>
      </c>
      <c r="D8" s="26">
        <v>34.1</v>
      </c>
      <c r="E8">
        <v>8.9</v>
      </c>
      <c r="F8">
        <v>10.7</v>
      </c>
      <c r="G8">
        <v>6.6</v>
      </c>
      <c r="H8">
        <v>8.5</v>
      </c>
      <c r="I8">
        <v>10.199999999999999</v>
      </c>
      <c r="J8" s="16">
        <v>6.2</v>
      </c>
    </row>
    <row r="9" spans="1:10" x14ac:dyDescent="0.25">
      <c r="A9" s="6">
        <v>2019</v>
      </c>
      <c r="B9" s="27">
        <v>111.8</v>
      </c>
      <c r="C9" s="27">
        <v>76.3</v>
      </c>
      <c r="D9" s="27">
        <v>35.4</v>
      </c>
      <c r="E9" s="8">
        <v>9.1999999999999993</v>
      </c>
      <c r="F9" s="8">
        <v>11.1</v>
      </c>
      <c r="G9" s="8">
        <v>6.8</v>
      </c>
      <c r="H9" s="8">
        <v>8.6999999999999993</v>
      </c>
      <c r="I9" s="8">
        <v>10.5</v>
      </c>
      <c r="J9" s="17">
        <v>6.3</v>
      </c>
    </row>
    <row r="11" spans="1:10" x14ac:dyDescent="0.25">
      <c r="A11" t="s">
        <v>66</v>
      </c>
    </row>
    <row r="13" spans="1:10" x14ac:dyDescent="0.25">
      <c r="A1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/>
  </sheetViews>
  <sheetFormatPr defaultColWidth="11.42578125" defaultRowHeight="15" x14ac:dyDescent="0.25"/>
  <cols>
    <col min="1" max="1" width="6.7109375" customWidth="1"/>
    <col min="2" max="2" width="15.7109375" customWidth="1"/>
    <col min="3" max="3" width="11.7109375" customWidth="1"/>
    <col min="4" max="4" width="57.7109375" customWidth="1"/>
  </cols>
  <sheetData>
    <row r="1" spans="1:4" x14ac:dyDescent="0.25">
      <c r="A1" t="s">
        <v>109</v>
      </c>
    </row>
    <row r="3" spans="1:4" x14ac:dyDescent="0.25">
      <c r="A3" s="4" t="s">
        <v>2</v>
      </c>
      <c r="B3" s="3" t="s">
        <v>68</v>
      </c>
      <c r="C3" s="3" t="s">
        <v>40</v>
      </c>
      <c r="D3" s="5" t="s">
        <v>110</v>
      </c>
    </row>
    <row r="4" spans="1:4" x14ac:dyDescent="0.25">
      <c r="A4" s="1">
        <v>2014</v>
      </c>
      <c r="B4" t="s">
        <v>70</v>
      </c>
      <c r="C4" t="s">
        <v>48</v>
      </c>
      <c r="D4" s="16">
        <v>1.56</v>
      </c>
    </row>
    <row r="5" spans="1:4" x14ac:dyDescent="0.25">
      <c r="A5" s="1">
        <v>2019</v>
      </c>
      <c r="B5" t="s">
        <v>70</v>
      </c>
      <c r="C5" t="s">
        <v>48</v>
      </c>
      <c r="D5" s="16">
        <v>1.28</v>
      </c>
    </row>
    <row r="6" spans="1:4" x14ac:dyDescent="0.25">
      <c r="A6" s="1">
        <v>2014</v>
      </c>
      <c r="B6" t="s">
        <v>70</v>
      </c>
      <c r="C6" t="s">
        <v>47</v>
      </c>
      <c r="D6" s="16">
        <v>1.41</v>
      </c>
    </row>
    <row r="7" spans="1:4" x14ac:dyDescent="0.25">
      <c r="A7" s="1">
        <v>2019</v>
      </c>
      <c r="B7" t="s">
        <v>70</v>
      </c>
      <c r="C7" t="s">
        <v>47</v>
      </c>
      <c r="D7" s="16">
        <v>1.1499999999999999</v>
      </c>
    </row>
    <row r="8" spans="1:4" x14ac:dyDescent="0.25">
      <c r="A8" s="1">
        <v>2014</v>
      </c>
      <c r="B8" t="s">
        <v>70</v>
      </c>
      <c r="C8" t="s">
        <v>111</v>
      </c>
      <c r="D8" s="16">
        <v>1.48</v>
      </c>
    </row>
    <row r="9" spans="1:4" x14ac:dyDescent="0.25">
      <c r="A9" s="1">
        <v>2019</v>
      </c>
      <c r="B9" t="s">
        <v>70</v>
      </c>
      <c r="C9" t="s">
        <v>111</v>
      </c>
      <c r="D9" s="16">
        <v>1.21</v>
      </c>
    </row>
    <row r="10" spans="1:4" x14ac:dyDescent="0.25">
      <c r="A10" s="1">
        <v>2014</v>
      </c>
      <c r="B10" t="s">
        <v>71</v>
      </c>
      <c r="C10" t="s">
        <v>48</v>
      </c>
      <c r="D10" s="16">
        <v>4.7699999999999996</v>
      </c>
    </row>
    <row r="11" spans="1:4" x14ac:dyDescent="0.25">
      <c r="A11" s="1">
        <v>2019</v>
      </c>
      <c r="B11" t="s">
        <v>71</v>
      </c>
      <c r="C11" t="s">
        <v>48</v>
      </c>
      <c r="D11" s="16">
        <v>4.59</v>
      </c>
    </row>
    <row r="12" spans="1:4" x14ac:dyDescent="0.25">
      <c r="A12" s="1">
        <v>2014</v>
      </c>
      <c r="B12" t="s">
        <v>71</v>
      </c>
      <c r="C12" t="s">
        <v>47</v>
      </c>
      <c r="D12" s="16">
        <v>5.12</v>
      </c>
    </row>
    <row r="13" spans="1:4" x14ac:dyDescent="0.25">
      <c r="A13" s="1">
        <v>2019</v>
      </c>
      <c r="B13" t="s">
        <v>71</v>
      </c>
      <c r="C13" t="s">
        <v>47</v>
      </c>
      <c r="D13" s="16">
        <v>4.62</v>
      </c>
    </row>
    <row r="14" spans="1:4" x14ac:dyDescent="0.25">
      <c r="A14" s="1">
        <v>2014</v>
      </c>
      <c r="B14" t="s">
        <v>71</v>
      </c>
      <c r="C14" t="s">
        <v>111</v>
      </c>
      <c r="D14" s="16">
        <v>4.97</v>
      </c>
    </row>
    <row r="15" spans="1:4" x14ac:dyDescent="0.25">
      <c r="A15" s="1">
        <v>2019</v>
      </c>
      <c r="B15" t="s">
        <v>71</v>
      </c>
      <c r="C15" t="s">
        <v>111</v>
      </c>
      <c r="D15" s="16">
        <v>4.6100000000000003</v>
      </c>
    </row>
    <row r="16" spans="1:4" x14ac:dyDescent="0.25">
      <c r="A16" s="1">
        <v>2014</v>
      </c>
      <c r="B16" t="s">
        <v>72</v>
      </c>
      <c r="C16" t="s">
        <v>48</v>
      </c>
      <c r="D16" s="16">
        <v>17.809999999999999</v>
      </c>
    </row>
    <row r="17" spans="1:4" x14ac:dyDescent="0.25">
      <c r="A17" s="1">
        <v>2019</v>
      </c>
      <c r="B17" t="s">
        <v>72</v>
      </c>
      <c r="C17" t="s">
        <v>48</v>
      </c>
      <c r="D17" s="16">
        <v>18.760000000000002</v>
      </c>
    </row>
    <row r="18" spans="1:4" x14ac:dyDescent="0.25">
      <c r="A18" s="1">
        <v>2014</v>
      </c>
      <c r="B18" t="s">
        <v>72</v>
      </c>
      <c r="C18" t="s">
        <v>47</v>
      </c>
      <c r="D18" s="16">
        <v>22.31</v>
      </c>
    </row>
    <row r="19" spans="1:4" x14ac:dyDescent="0.25">
      <c r="A19" s="1">
        <v>2019</v>
      </c>
      <c r="B19" t="s">
        <v>72</v>
      </c>
      <c r="C19" t="s">
        <v>47</v>
      </c>
      <c r="D19" s="16">
        <v>23.37</v>
      </c>
    </row>
    <row r="20" spans="1:4" x14ac:dyDescent="0.25">
      <c r="A20" s="1">
        <v>2014</v>
      </c>
      <c r="B20" t="s">
        <v>72</v>
      </c>
      <c r="C20" t="s">
        <v>111</v>
      </c>
      <c r="D20" s="16">
        <v>20.71</v>
      </c>
    </row>
    <row r="21" spans="1:4" x14ac:dyDescent="0.25">
      <c r="A21" s="1">
        <v>2019</v>
      </c>
      <c r="B21" t="s">
        <v>72</v>
      </c>
      <c r="C21" t="s">
        <v>111</v>
      </c>
      <c r="D21" s="16">
        <v>21.7</v>
      </c>
    </row>
    <row r="22" spans="1:4" x14ac:dyDescent="0.25">
      <c r="A22" s="1">
        <v>2014</v>
      </c>
      <c r="B22" t="s">
        <v>73</v>
      </c>
      <c r="C22" t="s">
        <v>48</v>
      </c>
      <c r="D22" s="16">
        <v>46.39</v>
      </c>
    </row>
    <row r="23" spans="1:4" x14ac:dyDescent="0.25">
      <c r="A23" s="1">
        <v>2019</v>
      </c>
      <c r="B23" t="s">
        <v>73</v>
      </c>
      <c r="C23" t="s">
        <v>48</v>
      </c>
      <c r="D23" s="16">
        <v>47.05</v>
      </c>
    </row>
    <row r="24" spans="1:4" x14ac:dyDescent="0.25">
      <c r="A24" s="1">
        <v>2014</v>
      </c>
      <c r="B24" t="s">
        <v>73</v>
      </c>
      <c r="C24" t="s">
        <v>47</v>
      </c>
      <c r="D24" s="16">
        <v>59.1</v>
      </c>
    </row>
    <row r="25" spans="1:4" x14ac:dyDescent="0.25">
      <c r="A25" s="1">
        <v>2019</v>
      </c>
      <c r="B25" t="s">
        <v>73</v>
      </c>
      <c r="C25" t="s">
        <v>47</v>
      </c>
      <c r="D25" s="16">
        <v>57.78</v>
      </c>
    </row>
    <row r="26" spans="1:4" x14ac:dyDescent="0.25">
      <c r="A26" s="1">
        <v>2014</v>
      </c>
      <c r="B26" t="s">
        <v>73</v>
      </c>
      <c r="C26" t="s">
        <v>111</v>
      </c>
      <c r="D26" s="16">
        <v>55.68</v>
      </c>
    </row>
    <row r="27" spans="1:4" x14ac:dyDescent="0.25">
      <c r="A27" s="6">
        <v>2019</v>
      </c>
      <c r="B27" s="8" t="s">
        <v>73</v>
      </c>
      <c r="C27" s="8" t="s">
        <v>111</v>
      </c>
      <c r="D27" s="17">
        <v>54.76</v>
      </c>
    </row>
    <row r="29" spans="1:4" x14ac:dyDescent="0.25">
      <c r="A29" t="s">
        <v>66</v>
      </c>
    </row>
    <row r="31" spans="1:4" x14ac:dyDescent="0.25">
      <c r="A3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defaultColWidth="11.42578125" defaultRowHeight="15" x14ac:dyDescent="0.25"/>
  <cols>
    <col min="1" max="1" width="67.7109375" customWidth="1"/>
    <col min="2" max="7" width="7.7109375" customWidth="1"/>
  </cols>
  <sheetData>
    <row r="1" spans="1:7" x14ac:dyDescent="0.25">
      <c r="A1" t="s">
        <v>112</v>
      </c>
    </row>
    <row r="3" spans="1:7" x14ac:dyDescent="0.25">
      <c r="A3" s="4" t="s">
        <v>113</v>
      </c>
      <c r="B3" s="3" t="s">
        <v>5</v>
      </c>
      <c r="C3" s="3" t="s">
        <v>114</v>
      </c>
      <c r="D3" s="3" t="s">
        <v>115</v>
      </c>
      <c r="E3" s="3" t="s">
        <v>116</v>
      </c>
      <c r="F3" s="3" t="s">
        <v>117</v>
      </c>
      <c r="G3" s="5" t="s">
        <v>36</v>
      </c>
    </row>
    <row r="4" spans="1:7" x14ac:dyDescent="0.25">
      <c r="A4" s="1" t="s">
        <v>118</v>
      </c>
      <c r="B4">
        <v>158.5</v>
      </c>
      <c r="C4">
        <v>163.80000000000001</v>
      </c>
      <c r="D4">
        <v>170</v>
      </c>
      <c r="E4">
        <v>174</v>
      </c>
      <c r="F4">
        <v>173</v>
      </c>
      <c r="G4" s="16">
        <v>176.4</v>
      </c>
    </row>
    <row r="5" spans="1:7" x14ac:dyDescent="0.25">
      <c r="A5" s="1" t="s">
        <v>119</v>
      </c>
      <c r="B5">
        <v>44.8</v>
      </c>
      <c r="C5">
        <v>46</v>
      </c>
      <c r="D5">
        <v>47.1</v>
      </c>
      <c r="E5">
        <v>45.9</v>
      </c>
      <c r="F5">
        <v>44.6</v>
      </c>
      <c r="G5" s="16">
        <v>44.9</v>
      </c>
    </row>
    <row r="6" spans="1:7" x14ac:dyDescent="0.25">
      <c r="A6" s="1" t="s">
        <v>120</v>
      </c>
      <c r="B6">
        <v>39.799999999999997</v>
      </c>
      <c r="C6">
        <v>40.9</v>
      </c>
      <c r="D6">
        <v>41.5</v>
      </c>
      <c r="E6">
        <v>40.1</v>
      </c>
      <c r="F6">
        <v>38.9</v>
      </c>
      <c r="G6" s="16">
        <v>38.6</v>
      </c>
    </row>
    <row r="7" spans="1:7" x14ac:dyDescent="0.25">
      <c r="A7" s="1" t="s">
        <v>121</v>
      </c>
      <c r="B7">
        <v>4.3</v>
      </c>
      <c r="C7">
        <v>4.8</v>
      </c>
      <c r="D7">
        <v>4.9000000000000004</v>
      </c>
      <c r="E7">
        <v>4.5999999999999996</v>
      </c>
      <c r="F7">
        <v>4.5</v>
      </c>
      <c r="G7" s="16">
        <v>4.4000000000000004</v>
      </c>
    </row>
    <row r="8" spans="1:7" x14ac:dyDescent="0.25">
      <c r="A8" s="1" t="s">
        <v>122</v>
      </c>
      <c r="B8">
        <v>1.8</v>
      </c>
      <c r="C8">
        <v>2</v>
      </c>
      <c r="D8">
        <v>2.1</v>
      </c>
      <c r="E8">
        <v>2</v>
      </c>
      <c r="F8">
        <v>1.9</v>
      </c>
      <c r="G8" s="16">
        <v>1.9</v>
      </c>
    </row>
    <row r="9" spans="1:7" x14ac:dyDescent="0.25">
      <c r="A9" s="1" t="s">
        <v>123</v>
      </c>
      <c r="B9">
        <v>38.5</v>
      </c>
      <c r="C9">
        <v>40</v>
      </c>
      <c r="D9">
        <v>40.5</v>
      </c>
      <c r="E9">
        <v>40</v>
      </c>
      <c r="F9">
        <v>39.700000000000003</v>
      </c>
      <c r="G9" s="16">
        <v>38.799999999999997</v>
      </c>
    </row>
    <row r="10" spans="1:7" x14ac:dyDescent="0.25">
      <c r="A10" s="1" t="s">
        <v>124</v>
      </c>
      <c r="B10">
        <v>3.4</v>
      </c>
      <c r="C10">
        <v>3.5</v>
      </c>
      <c r="D10">
        <v>3.5</v>
      </c>
      <c r="E10">
        <v>3.5</v>
      </c>
      <c r="F10">
        <v>3.4</v>
      </c>
      <c r="G10" s="16">
        <v>3.2</v>
      </c>
    </row>
    <row r="11" spans="1:7" x14ac:dyDescent="0.25">
      <c r="A11" s="1" t="s">
        <v>125</v>
      </c>
      <c r="B11">
        <v>0.4</v>
      </c>
      <c r="C11">
        <v>0.5</v>
      </c>
      <c r="D11">
        <v>0.5</v>
      </c>
      <c r="E11">
        <v>0.6</v>
      </c>
      <c r="F11">
        <v>0.6</v>
      </c>
      <c r="G11" s="16">
        <v>0.6</v>
      </c>
    </row>
    <row r="12" spans="1:7" x14ac:dyDescent="0.25">
      <c r="A12" s="1" t="s">
        <v>126</v>
      </c>
      <c r="B12">
        <v>32.6</v>
      </c>
      <c r="C12">
        <v>33.6</v>
      </c>
      <c r="D12">
        <v>33.700000000000003</v>
      </c>
      <c r="E12">
        <v>32.9</v>
      </c>
      <c r="F12">
        <v>32.1</v>
      </c>
      <c r="G12" s="16">
        <v>31.4</v>
      </c>
    </row>
    <row r="13" spans="1:7" x14ac:dyDescent="0.25">
      <c r="A13" s="1" t="s">
        <v>127</v>
      </c>
      <c r="B13">
        <v>2.9</v>
      </c>
      <c r="C13">
        <v>3.3</v>
      </c>
      <c r="D13">
        <v>3.5</v>
      </c>
      <c r="E13">
        <v>3.7</v>
      </c>
      <c r="F13">
        <v>4.3</v>
      </c>
      <c r="G13" s="16">
        <v>4.3</v>
      </c>
    </row>
    <row r="14" spans="1:7" x14ac:dyDescent="0.25">
      <c r="A14" s="1" t="s">
        <v>128</v>
      </c>
      <c r="B14">
        <v>0.7</v>
      </c>
      <c r="C14">
        <v>0.8</v>
      </c>
      <c r="D14">
        <v>0.8</v>
      </c>
      <c r="E14">
        <v>0.8</v>
      </c>
      <c r="F14">
        <v>0.8</v>
      </c>
      <c r="G14" s="16">
        <v>0.7</v>
      </c>
    </row>
    <row r="15" spans="1:7" x14ac:dyDescent="0.25">
      <c r="A15" s="1" t="s">
        <v>129</v>
      </c>
      <c r="B15">
        <v>1.1000000000000001</v>
      </c>
      <c r="C15">
        <v>1.2</v>
      </c>
      <c r="D15">
        <v>1.3</v>
      </c>
      <c r="E15">
        <v>1.4</v>
      </c>
      <c r="F15">
        <v>2</v>
      </c>
      <c r="G15" s="16">
        <v>3.3</v>
      </c>
    </row>
    <row r="16" spans="1:7" x14ac:dyDescent="0.25">
      <c r="A16" s="1" t="s">
        <v>130</v>
      </c>
      <c r="B16">
        <v>3.7</v>
      </c>
      <c r="C16">
        <v>3.9</v>
      </c>
      <c r="D16">
        <v>4</v>
      </c>
      <c r="E16">
        <v>4</v>
      </c>
      <c r="F16">
        <v>3.8</v>
      </c>
      <c r="G16" s="16">
        <v>3.8</v>
      </c>
    </row>
    <row r="17" spans="1:7" x14ac:dyDescent="0.25">
      <c r="A17" s="1" t="s">
        <v>131</v>
      </c>
      <c r="B17">
        <v>10.9</v>
      </c>
      <c r="C17">
        <v>10.7</v>
      </c>
      <c r="D17">
        <v>10.3</v>
      </c>
      <c r="E17">
        <v>11</v>
      </c>
      <c r="F17">
        <v>10.8</v>
      </c>
      <c r="G17" s="16">
        <v>10.6</v>
      </c>
    </row>
    <row r="18" spans="1:7" x14ac:dyDescent="0.25">
      <c r="A18" s="6" t="s">
        <v>132</v>
      </c>
      <c r="B18" s="8">
        <v>218.2</v>
      </c>
      <c r="C18" s="8">
        <v>226.1</v>
      </c>
      <c r="D18" s="8">
        <v>231.7</v>
      </c>
      <c r="E18" s="8">
        <v>234.5</v>
      </c>
      <c r="F18" s="8">
        <v>233.3</v>
      </c>
      <c r="G18" s="17">
        <v>236.3</v>
      </c>
    </row>
    <row r="20" spans="1:7" x14ac:dyDescent="0.25">
      <c r="A20" t="s">
        <v>74</v>
      </c>
    </row>
    <row r="22" spans="1:7" x14ac:dyDescent="0.25">
      <c r="A22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workbookViewId="0"/>
  </sheetViews>
  <sheetFormatPr defaultColWidth="11.42578125" defaultRowHeight="15" x14ac:dyDescent="0.25"/>
  <cols>
    <col min="1" max="1" width="67.7109375" customWidth="1"/>
    <col min="2" max="2" width="8.7109375" customWidth="1"/>
    <col min="3" max="3" width="7.7109375" customWidth="1"/>
    <col min="4" max="5" width="8.7109375" customWidth="1"/>
    <col min="6" max="6" width="7.7109375" customWidth="1"/>
    <col min="7" max="7" width="8.7109375" customWidth="1"/>
  </cols>
  <sheetData>
    <row r="1" spans="1:7" x14ac:dyDescent="0.25">
      <c r="A1" t="s">
        <v>133</v>
      </c>
    </row>
    <row r="3" spans="1:7" x14ac:dyDescent="0.25">
      <c r="A3" s="4" t="s">
        <v>113</v>
      </c>
      <c r="B3" s="3" t="s">
        <v>5</v>
      </c>
      <c r="C3" s="3" t="s">
        <v>114</v>
      </c>
      <c r="D3" s="3" t="s">
        <v>115</v>
      </c>
      <c r="E3" s="3" t="s">
        <v>116</v>
      </c>
      <c r="F3" s="3" t="s">
        <v>117</v>
      </c>
      <c r="G3" s="5" t="s">
        <v>36</v>
      </c>
    </row>
    <row r="4" spans="1:7" x14ac:dyDescent="0.25">
      <c r="A4" s="1" t="s">
        <v>118</v>
      </c>
      <c r="B4">
        <v>470.2</v>
      </c>
      <c r="C4">
        <v>465.7</v>
      </c>
      <c r="D4">
        <v>476.4</v>
      </c>
      <c r="E4">
        <v>480.1</v>
      </c>
      <c r="F4">
        <v>466.6</v>
      </c>
      <c r="G4" s="16">
        <v>476.1</v>
      </c>
    </row>
    <row r="5" spans="1:7" x14ac:dyDescent="0.25">
      <c r="A5" s="1" t="s">
        <v>119</v>
      </c>
      <c r="B5">
        <v>103.3</v>
      </c>
      <c r="C5">
        <v>103.7</v>
      </c>
      <c r="D5">
        <v>103.9</v>
      </c>
      <c r="E5">
        <v>95.8</v>
      </c>
      <c r="F5">
        <v>91.3</v>
      </c>
      <c r="G5" s="16">
        <v>90.8</v>
      </c>
    </row>
    <row r="6" spans="1:7" x14ac:dyDescent="0.25">
      <c r="A6" s="1" t="s">
        <v>120</v>
      </c>
      <c r="B6">
        <v>87.9</v>
      </c>
      <c r="C6">
        <v>87.6</v>
      </c>
      <c r="D6">
        <v>86.7</v>
      </c>
      <c r="E6">
        <v>78.900000000000006</v>
      </c>
      <c r="F6">
        <v>74.7</v>
      </c>
      <c r="G6" s="16">
        <v>72.599999999999994</v>
      </c>
    </row>
    <row r="7" spans="1:7" x14ac:dyDescent="0.25">
      <c r="A7" s="1" t="s">
        <v>121</v>
      </c>
      <c r="B7">
        <v>4.4000000000000004</v>
      </c>
      <c r="C7">
        <v>4.9000000000000004</v>
      </c>
      <c r="D7">
        <v>5.0999999999999996</v>
      </c>
      <c r="E7">
        <v>4.8</v>
      </c>
      <c r="F7">
        <v>4.7</v>
      </c>
      <c r="G7" s="16">
        <v>4.5999999999999996</v>
      </c>
    </row>
    <row r="8" spans="1:7" x14ac:dyDescent="0.25">
      <c r="A8" s="1" t="s">
        <v>122</v>
      </c>
      <c r="B8">
        <v>1.8</v>
      </c>
      <c r="C8">
        <v>2</v>
      </c>
      <c r="D8">
        <v>2.1</v>
      </c>
      <c r="E8">
        <v>2</v>
      </c>
      <c r="F8">
        <v>1.9</v>
      </c>
      <c r="G8" s="16">
        <v>1.9</v>
      </c>
    </row>
    <row r="9" spans="1:7" x14ac:dyDescent="0.25">
      <c r="A9" s="1" t="s">
        <v>123</v>
      </c>
      <c r="B9">
        <v>132</v>
      </c>
      <c r="C9">
        <v>135.4</v>
      </c>
      <c r="D9">
        <v>139.9</v>
      </c>
      <c r="E9">
        <v>136.69999999999999</v>
      </c>
      <c r="F9">
        <v>133.69999999999999</v>
      </c>
      <c r="G9" s="16">
        <v>134.4</v>
      </c>
    </row>
    <row r="10" spans="1:7" x14ac:dyDescent="0.25">
      <c r="A10" s="1" t="s">
        <v>124</v>
      </c>
      <c r="B10">
        <v>3.8</v>
      </c>
      <c r="C10">
        <v>4</v>
      </c>
      <c r="D10">
        <v>4.0999999999999996</v>
      </c>
      <c r="E10">
        <v>4</v>
      </c>
      <c r="F10">
        <v>3.9</v>
      </c>
      <c r="G10" s="16">
        <v>3.6</v>
      </c>
    </row>
    <row r="11" spans="1:7" x14ac:dyDescent="0.25">
      <c r="A11" s="1" t="s">
        <v>125</v>
      </c>
      <c r="B11">
        <v>6.4</v>
      </c>
      <c r="C11">
        <v>6.6</v>
      </c>
      <c r="D11">
        <v>9.8000000000000007</v>
      </c>
      <c r="E11">
        <v>10.6</v>
      </c>
      <c r="F11">
        <v>10.199999999999999</v>
      </c>
      <c r="G11" s="16">
        <v>10.9</v>
      </c>
    </row>
    <row r="12" spans="1:7" x14ac:dyDescent="0.25">
      <c r="A12" s="1" t="s">
        <v>126</v>
      </c>
      <c r="B12">
        <v>102</v>
      </c>
      <c r="C12">
        <v>102.5</v>
      </c>
      <c r="D12">
        <v>102.3</v>
      </c>
      <c r="E12">
        <v>95.4</v>
      </c>
      <c r="F12">
        <v>89.5</v>
      </c>
      <c r="G12" s="16">
        <v>89.2</v>
      </c>
    </row>
    <row r="13" spans="1:7" x14ac:dyDescent="0.25">
      <c r="A13" s="1" t="s">
        <v>127</v>
      </c>
      <c r="B13">
        <v>18.3</v>
      </c>
      <c r="C13">
        <v>20.8</v>
      </c>
      <c r="D13">
        <v>22</v>
      </c>
      <c r="E13">
        <v>25</v>
      </c>
      <c r="F13">
        <v>28.4</v>
      </c>
      <c r="G13" s="16">
        <v>29.1</v>
      </c>
    </row>
    <row r="14" spans="1:7" x14ac:dyDescent="0.25">
      <c r="A14" s="1" t="s">
        <v>128</v>
      </c>
      <c r="B14">
        <v>0.8</v>
      </c>
      <c r="C14">
        <v>0.9</v>
      </c>
      <c r="D14">
        <v>0.9</v>
      </c>
      <c r="E14">
        <v>0.9</v>
      </c>
      <c r="F14">
        <v>0.9</v>
      </c>
      <c r="G14" s="16">
        <v>0.8</v>
      </c>
    </row>
    <row r="15" spans="1:7" x14ac:dyDescent="0.25">
      <c r="A15" s="1" t="s">
        <v>129</v>
      </c>
      <c r="B15">
        <v>29.4</v>
      </c>
      <c r="C15">
        <v>30.7</v>
      </c>
      <c r="D15">
        <v>34</v>
      </c>
      <c r="E15">
        <v>32.200000000000003</v>
      </c>
      <c r="F15">
        <v>56.3</v>
      </c>
      <c r="G15" s="16">
        <v>142.9</v>
      </c>
    </row>
    <row r="16" spans="1:7" x14ac:dyDescent="0.25">
      <c r="A16" s="1" t="s">
        <v>130</v>
      </c>
      <c r="B16">
        <v>4.0999999999999996</v>
      </c>
      <c r="C16">
        <v>4.3</v>
      </c>
      <c r="D16">
        <v>4.5</v>
      </c>
      <c r="E16">
        <v>4.4000000000000004</v>
      </c>
      <c r="F16">
        <v>4.3</v>
      </c>
      <c r="G16" s="16">
        <v>4.2</v>
      </c>
    </row>
    <row r="17" spans="1:7" x14ac:dyDescent="0.25">
      <c r="A17" s="1" t="s">
        <v>131</v>
      </c>
      <c r="B17">
        <v>289.7</v>
      </c>
      <c r="C17">
        <v>238.6</v>
      </c>
      <c r="D17">
        <v>235.9</v>
      </c>
      <c r="E17">
        <v>244.2</v>
      </c>
      <c r="F17">
        <v>233.9</v>
      </c>
      <c r="G17" s="16">
        <v>220.6</v>
      </c>
    </row>
    <row r="18" spans="1:7" x14ac:dyDescent="0.25">
      <c r="A18" s="6" t="s">
        <v>134</v>
      </c>
      <c r="B18" s="8">
        <v>1038.5999999999999</v>
      </c>
      <c r="C18" s="8">
        <v>992</v>
      </c>
      <c r="D18" s="8">
        <v>1009.3</v>
      </c>
      <c r="E18" s="8">
        <v>1001.9</v>
      </c>
      <c r="F18" s="8">
        <v>995.9</v>
      </c>
      <c r="G18" s="17">
        <v>1078.5999999999999</v>
      </c>
    </row>
    <row r="20" spans="1:7" x14ac:dyDescent="0.25">
      <c r="A20" t="s">
        <v>74</v>
      </c>
    </row>
    <row r="22" spans="1:7" x14ac:dyDescent="0.25">
      <c r="A22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workbookViewId="0"/>
  </sheetViews>
  <sheetFormatPr defaultColWidth="11.42578125" defaultRowHeight="15" x14ac:dyDescent="0.25"/>
  <cols>
    <col min="1" max="1" width="67.7109375" customWidth="1"/>
    <col min="2" max="7" width="7.7109375" customWidth="1"/>
  </cols>
  <sheetData>
    <row r="1" spans="1:7" x14ac:dyDescent="0.25">
      <c r="A1" t="s">
        <v>135</v>
      </c>
    </row>
    <row r="3" spans="1:7" x14ac:dyDescent="0.25">
      <c r="A3" s="4" t="s">
        <v>113</v>
      </c>
      <c r="B3" s="3" t="s">
        <v>5</v>
      </c>
      <c r="C3" s="3" t="s">
        <v>114</v>
      </c>
      <c r="D3" s="3" t="s">
        <v>115</v>
      </c>
      <c r="E3" s="3" t="s">
        <v>116</v>
      </c>
      <c r="F3" s="3" t="s">
        <v>117</v>
      </c>
      <c r="G3" s="5" t="s">
        <v>36</v>
      </c>
    </row>
    <row r="4" spans="1:7" x14ac:dyDescent="0.25">
      <c r="A4" s="1" t="s">
        <v>119</v>
      </c>
      <c r="B4">
        <v>5.3</v>
      </c>
      <c r="C4">
        <v>5.3</v>
      </c>
      <c r="D4">
        <v>5.5</v>
      </c>
      <c r="E4">
        <v>5.3</v>
      </c>
      <c r="F4">
        <v>5.7</v>
      </c>
      <c r="G4" s="16">
        <v>6.2</v>
      </c>
    </row>
    <row r="5" spans="1:7" x14ac:dyDescent="0.25">
      <c r="A5" s="1" t="s">
        <v>120</v>
      </c>
      <c r="B5">
        <v>3.4</v>
      </c>
      <c r="C5">
        <v>3.4</v>
      </c>
      <c r="D5">
        <v>3.4</v>
      </c>
      <c r="E5">
        <v>3.2</v>
      </c>
      <c r="F5">
        <v>3.3</v>
      </c>
      <c r="G5" s="16">
        <v>3.5</v>
      </c>
    </row>
    <row r="6" spans="1:7" x14ac:dyDescent="0.25">
      <c r="A6" s="1" t="s">
        <v>121</v>
      </c>
      <c r="B6">
        <v>5.3</v>
      </c>
      <c r="C6">
        <v>6.8</v>
      </c>
      <c r="D6">
        <v>6.8</v>
      </c>
      <c r="E6">
        <v>6.7</v>
      </c>
      <c r="F6">
        <v>6.4</v>
      </c>
      <c r="G6" s="16">
        <v>6.8</v>
      </c>
    </row>
    <row r="7" spans="1:7" x14ac:dyDescent="0.25">
      <c r="A7" s="1" t="s">
        <v>122</v>
      </c>
      <c r="B7">
        <v>3.8</v>
      </c>
      <c r="C7">
        <v>4.2</v>
      </c>
      <c r="D7">
        <v>4.5999999999999996</v>
      </c>
      <c r="E7">
        <v>4.5999999999999996</v>
      </c>
      <c r="F7">
        <v>4.7</v>
      </c>
      <c r="G7" s="16">
        <v>5.0999999999999996</v>
      </c>
    </row>
    <row r="8" spans="1:7" x14ac:dyDescent="0.25">
      <c r="A8" s="1" t="s">
        <v>123</v>
      </c>
      <c r="B8">
        <v>46.3</v>
      </c>
      <c r="C8">
        <v>47.9</v>
      </c>
      <c r="D8">
        <v>51.6</v>
      </c>
      <c r="E8">
        <v>53.7</v>
      </c>
      <c r="F8">
        <v>54.7</v>
      </c>
      <c r="G8" s="16">
        <v>53.7</v>
      </c>
    </row>
    <row r="9" spans="1:7" x14ac:dyDescent="0.25">
      <c r="A9" s="1" t="s">
        <v>124</v>
      </c>
      <c r="B9">
        <v>21.2</v>
      </c>
      <c r="C9">
        <v>22.6</v>
      </c>
      <c r="D9">
        <v>24</v>
      </c>
      <c r="E9">
        <v>23.7</v>
      </c>
      <c r="F9">
        <v>24.1</v>
      </c>
      <c r="G9" s="16">
        <v>24.4</v>
      </c>
    </row>
    <row r="10" spans="1:7" x14ac:dyDescent="0.25">
      <c r="A10" s="1" t="s">
        <v>125</v>
      </c>
      <c r="B10">
        <v>2.5</v>
      </c>
      <c r="C10">
        <v>2.6</v>
      </c>
      <c r="D10">
        <v>2.9</v>
      </c>
      <c r="E10">
        <v>4</v>
      </c>
      <c r="F10">
        <v>4.0999999999999996</v>
      </c>
      <c r="G10" s="16">
        <v>4.4000000000000004</v>
      </c>
    </row>
    <row r="11" spans="1:7" x14ac:dyDescent="0.25">
      <c r="A11" s="1" t="s">
        <v>126</v>
      </c>
      <c r="B11">
        <v>5</v>
      </c>
      <c r="C11">
        <v>5.0999999999999996</v>
      </c>
      <c r="D11">
        <v>5.2</v>
      </c>
      <c r="E11">
        <v>5.3</v>
      </c>
      <c r="F11">
        <v>5.2</v>
      </c>
      <c r="G11" s="16">
        <v>5.0999999999999996</v>
      </c>
    </row>
    <row r="12" spans="1:7" x14ac:dyDescent="0.25">
      <c r="A12" s="1" t="s">
        <v>127</v>
      </c>
      <c r="B12">
        <v>2.1</v>
      </c>
      <c r="C12">
        <v>2.2999999999999998</v>
      </c>
      <c r="D12">
        <v>2.5</v>
      </c>
      <c r="E12">
        <v>3.6</v>
      </c>
      <c r="F12">
        <v>4.0999999999999996</v>
      </c>
      <c r="G12" s="16">
        <v>4</v>
      </c>
    </row>
    <row r="13" spans="1:7" x14ac:dyDescent="0.25">
      <c r="A13" s="1" t="s">
        <v>128</v>
      </c>
      <c r="B13">
        <v>15.5</v>
      </c>
      <c r="C13">
        <v>15.2</v>
      </c>
      <c r="D13">
        <v>17</v>
      </c>
      <c r="E13">
        <v>17</v>
      </c>
      <c r="F13">
        <v>17.3</v>
      </c>
      <c r="G13" s="16">
        <v>15.8</v>
      </c>
    </row>
    <row r="14" spans="1:7" x14ac:dyDescent="0.25">
      <c r="A14" s="1" t="s">
        <v>129</v>
      </c>
      <c r="B14">
        <v>1.9</v>
      </c>
      <c r="C14">
        <v>2.1</v>
      </c>
      <c r="D14">
        <v>2.2999999999999998</v>
      </c>
      <c r="E14">
        <v>2.2000000000000002</v>
      </c>
      <c r="F14">
        <v>4</v>
      </c>
      <c r="G14" s="16">
        <v>10.8</v>
      </c>
    </row>
    <row r="15" spans="1:7" x14ac:dyDescent="0.25">
      <c r="A15" s="1" t="s">
        <v>131</v>
      </c>
      <c r="B15">
        <v>74.900000000000006</v>
      </c>
      <c r="C15">
        <v>78.400000000000006</v>
      </c>
      <c r="D15">
        <v>80.3</v>
      </c>
      <c r="E15">
        <v>87.3</v>
      </c>
      <c r="F15">
        <v>94.4</v>
      </c>
      <c r="G15" s="16">
        <v>100.1</v>
      </c>
    </row>
    <row r="16" spans="1:7" x14ac:dyDescent="0.25">
      <c r="A16" s="6" t="s">
        <v>134</v>
      </c>
      <c r="B16" s="8">
        <v>136.9</v>
      </c>
      <c r="C16" s="8">
        <v>146</v>
      </c>
      <c r="D16" s="8">
        <v>153.6</v>
      </c>
      <c r="E16" s="8">
        <v>163.4</v>
      </c>
      <c r="F16" s="8">
        <v>175</v>
      </c>
      <c r="G16" s="17">
        <v>188.9</v>
      </c>
    </row>
    <row r="18" spans="1:1" x14ac:dyDescent="0.25">
      <c r="A18" t="s">
        <v>74</v>
      </c>
    </row>
    <row r="20" spans="1:1" x14ac:dyDescent="0.25">
      <c r="A20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B5" sqref="B5"/>
    </sheetView>
  </sheetViews>
  <sheetFormatPr defaultColWidth="11.42578125" defaultRowHeight="15" x14ac:dyDescent="0.25"/>
  <cols>
    <col min="1" max="1" width="6.7109375" customWidth="1"/>
    <col min="2" max="2" width="50.7109375" customWidth="1"/>
  </cols>
  <sheetData>
    <row r="1" spans="1:2" x14ac:dyDescent="0.25">
      <c r="A1" t="s">
        <v>136</v>
      </c>
    </row>
    <row r="3" spans="1:2" x14ac:dyDescent="0.25">
      <c r="A3" s="4" t="s">
        <v>2</v>
      </c>
      <c r="B3" s="5" t="s">
        <v>137</v>
      </c>
    </row>
    <row r="4" spans="1:2" x14ac:dyDescent="0.25">
      <c r="A4" s="1" t="s">
        <v>5</v>
      </c>
      <c r="B4" s="112">
        <v>1542.6</v>
      </c>
    </row>
    <row r="5" spans="1:2" x14ac:dyDescent="0.25">
      <c r="A5" s="1" t="s">
        <v>114</v>
      </c>
      <c r="B5" s="112">
        <v>1598.2</v>
      </c>
    </row>
    <row r="6" spans="1:2" x14ac:dyDescent="0.25">
      <c r="A6" s="1" t="s">
        <v>115</v>
      </c>
      <c r="B6" s="112">
        <v>1654.2</v>
      </c>
    </row>
    <row r="7" spans="1:2" x14ac:dyDescent="0.25">
      <c r="A7" s="1" t="s">
        <v>116</v>
      </c>
      <c r="B7" s="112">
        <v>1776.2</v>
      </c>
    </row>
    <row r="8" spans="1:2" x14ac:dyDescent="0.25">
      <c r="A8" s="1" t="s">
        <v>117</v>
      </c>
      <c r="B8" s="112">
        <v>1926.7</v>
      </c>
    </row>
    <row r="9" spans="1:2" x14ac:dyDescent="0.25">
      <c r="A9" s="6" t="s">
        <v>36</v>
      </c>
      <c r="B9" s="113">
        <v>2132.1</v>
      </c>
    </row>
    <row r="11" spans="1:2" x14ac:dyDescent="0.25">
      <c r="A11" t="s">
        <v>74</v>
      </c>
    </row>
    <row r="13" spans="1:2" x14ac:dyDescent="0.25">
      <c r="A1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workbookViewId="0"/>
  </sheetViews>
  <sheetFormatPr defaultColWidth="11.42578125" defaultRowHeight="15" x14ac:dyDescent="0.25"/>
  <cols>
    <col min="1" max="1" width="17.7109375" customWidth="1"/>
    <col min="2" max="2" width="6.7109375" customWidth="1"/>
    <col min="3" max="3" width="9.7109375" customWidth="1"/>
  </cols>
  <sheetData>
    <row r="1" spans="1:3" x14ac:dyDescent="0.25">
      <c r="A1" t="s">
        <v>0</v>
      </c>
    </row>
    <row r="3" spans="1:3" x14ac:dyDescent="0.25">
      <c r="A3" s="4" t="s">
        <v>1</v>
      </c>
      <c r="B3" s="3" t="s">
        <v>2</v>
      </c>
      <c r="C3" s="5" t="s">
        <v>3</v>
      </c>
    </row>
    <row r="4" spans="1:3" x14ac:dyDescent="0.25">
      <c r="A4" s="1" t="s">
        <v>4</v>
      </c>
      <c r="B4" t="s">
        <v>5</v>
      </c>
      <c r="C4" s="2">
        <v>8.0000000000000002E-3</v>
      </c>
    </row>
    <row r="5" spans="1:3" x14ac:dyDescent="0.25">
      <c r="A5" s="1" t="s">
        <v>6</v>
      </c>
      <c r="B5" t="s">
        <v>5</v>
      </c>
      <c r="C5" s="2">
        <v>8.9999999999999993E-3</v>
      </c>
    </row>
    <row r="6" spans="1:3" x14ac:dyDescent="0.25">
      <c r="A6" s="1" t="s">
        <v>7</v>
      </c>
      <c r="B6" t="s">
        <v>5</v>
      </c>
      <c r="C6" s="2">
        <v>0.01</v>
      </c>
    </row>
    <row r="7" spans="1:3" x14ac:dyDescent="0.25">
      <c r="A7" s="1" t="s">
        <v>8</v>
      </c>
      <c r="B7" t="s">
        <v>5</v>
      </c>
      <c r="C7" s="2">
        <v>1.0999999999999999E-2</v>
      </c>
    </row>
    <row r="8" spans="1:3" x14ac:dyDescent="0.25">
      <c r="A8" s="1" t="s">
        <v>9</v>
      </c>
      <c r="B8" t="s">
        <v>5</v>
      </c>
      <c r="C8" s="2">
        <v>1.0999999999999999E-2</v>
      </c>
    </row>
    <row r="9" spans="1:3" x14ac:dyDescent="0.25">
      <c r="A9" s="1" t="s">
        <v>10</v>
      </c>
      <c r="B9" t="s">
        <v>5</v>
      </c>
      <c r="C9" s="2">
        <v>1.2E-2</v>
      </c>
    </row>
    <row r="10" spans="1:3" x14ac:dyDescent="0.25">
      <c r="A10" s="1" t="s">
        <v>11</v>
      </c>
      <c r="B10" t="s">
        <v>5</v>
      </c>
      <c r="C10" s="2">
        <v>1.2E-2</v>
      </c>
    </row>
    <row r="11" spans="1:3" x14ac:dyDescent="0.25">
      <c r="A11" s="1" t="s">
        <v>12</v>
      </c>
      <c r="B11" t="s">
        <v>5</v>
      </c>
      <c r="C11" s="2">
        <v>1.2E-2</v>
      </c>
    </row>
    <row r="12" spans="1:3" x14ac:dyDescent="0.25">
      <c r="A12" s="1" t="s">
        <v>13</v>
      </c>
      <c r="B12" t="s">
        <v>5</v>
      </c>
      <c r="C12" s="2">
        <v>1.2999999999999999E-2</v>
      </c>
    </row>
    <row r="13" spans="1:3" x14ac:dyDescent="0.25">
      <c r="A13" s="1" t="s">
        <v>14</v>
      </c>
      <c r="B13" t="s">
        <v>5</v>
      </c>
      <c r="C13" s="2">
        <v>1.2999999999999999E-2</v>
      </c>
    </row>
    <row r="14" spans="1:3" x14ac:dyDescent="0.25">
      <c r="A14" s="1" t="s">
        <v>15</v>
      </c>
      <c r="B14" t="s">
        <v>5</v>
      </c>
      <c r="C14" s="2">
        <v>1.4E-2</v>
      </c>
    </row>
    <row r="15" spans="1:3" x14ac:dyDescent="0.25">
      <c r="A15" s="1" t="s">
        <v>16</v>
      </c>
      <c r="B15" t="s">
        <v>5</v>
      </c>
      <c r="C15" s="2">
        <v>1.4E-2</v>
      </c>
    </row>
    <row r="16" spans="1:3" x14ac:dyDescent="0.25">
      <c r="A16" s="1" t="s">
        <v>17</v>
      </c>
      <c r="B16" t="s">
        <v>5</v>
      </c>
      <c r="C16" s="2">
        <v>1.4E-2</v>
      </c>
    </row>
    <row r="17" spans="1:3" x14ac:dyDescent="0.25">
      <c r="A17" s="1" t="s">
        <v>18</v>
      </c>
      <c r="B17" t="s">
        <v>5</v>
      </c>
      <c r="C17" s="2">
        <v>1.4E-2</v>
      </c>
    </row>
    <row r="18" spans="1:3" x14ac:dyDescent="0.25">
      <c r="A18" s="1" t="s">
        <v>19</v>
      </c>
      <c r="B18" t="s">
        <v>5</v>
      </c>
      <c r="C18" s="2">
        <v>1.4E-2</v>
      </c>
    </row>
    <row r="19" spans="1:3" x14ac:dyDescent="0.25">
      <c r="A19" s="1" t="s">
        <v>20</v>
      </c>
      <c r="B19" t="s">
        <v>5</v>
      </c>
      <c r="C19" s="2">
        <v>1.4999999999999999E-2</v>
      </c>
    </row>
    <row r="20" spans="1:3" x14ac:dyDescent="0.25">
      <c r="A20" s="1" t="s">
        <v>21</v>
      </c>
      <c r="B20" t="s">
        <v>5</v>
      </c>
      <c r="C20" s="2">
        <v>1.4999999999999999E-2</v>
      </c>
    </row>
    <row r="21" spans="1:3" x14ac:dyDescent="0.25">
      <c r="A21" s="1" t="s">
        <v>22</v>
      </c>
      <c r="B21" t="s">
        <v>5</v>
      </c>
      <c r="C21" s="2">
        <v>1.4999999999999999E-2</v>
      </c>
    </row>
    <row r="22" spans="1:3" x14ac:dyDescent="0.25">
      <c r="A22" s="1" t="s">
        <v>23</v>
      </c>
      <c r="B22" t="s">
        <v>5</v>
      </c>
      <c r="C22" s="2">
        <v>1.4999999999999999E-2</v>
      </c>
    </row>
    <row r="23" spans="1:3" x14ac:dyDescent="0.25">
      <c r="A23" s="1" t="s">
        <v>24</v>
      </c>
      <c r="B23" t="s">
        <v>5</v>
      </c>
      <c r="C23" s="2">
        <v>1.4999999999999999E-2</v>
      </c>
    </row>
    <row r="24" spans="1:3" x14ac:dyDescent="0.25">
      <c r="A24" s="1" t="s">
        <v>25</v>
      </c>
      <c r="B24" t="s">
        <v>5</v>
      </c>
      <c r="C24" s="2">
        <v>1.4999999999999999E-2</v>
      </c>
    </row>
    <row r="25" spans="1:3" x14ac:dyDescent="0.25">
      <c r="A25" s="1" t="s">
        <v>26</v>
      </c>
      <c r="B25" t="s">
        <v>5</v>
      </c>
      <c r="C25" s="2">
        <v>1.4999999999999999E-2</v>
      </c>
    </row>
    <row r="26" spans="1:3" x14ac:dyDescent="0.25">
      <c r="A26" s="1" t="s">
        <v>27</v>
      </c>
      <c r="B26" t="s">
        <v>5</v>
      </c>
      <c r="C26" s="2">
        <v>1.4999999999999999E-2</v>
      </c>
    </row>
    <row r="27" spans="1:3" x14ac:dyDescent="0.25">
      <c r="A27" s="1" t="s">
        <v>28</v>
      </c>
      <c r="B27" t="s">
        <v>5</v>
      </c>
      <c r="C27" s="2">
        <v>1.6E-2</v>
      </c>
    </row>
    <row r="28" spans="1:3" x14ac:dyDescent="0.25">
      <c r="A28" s="1" t="s">
        <v>29</v>
      </c>
      <c r="B28" t="s">
        <v>5</v>
      </c>
      <c r="C28" s="2">
        <v>1.6E-2</v>
      </c>
    </row>
    <row r="29" spans="1:3" x14ac:dyDescent="0.25">
      <c r="A29" s="1" t="s">
        <v>30</v>
      </c>
      <c r="B29" t="s">
        <v>5</v>
      </c>
      <c r="C29" s="2">
        <v>1.6E-2</v>
      </c>
    </row>
    <row r="30" spans="1:3" x14ac:dyDescent="0.25">
      <c r="A30" s="1" t="s">
        <v>31</v>
      </c>
      <c r="B30" t="s">
        <v>5</v>
      </c>
      <c r="C30" s="2">
        <v>1.6E-2</v>
      </c>
    </row>
    <row r="31" spans="1:3" x14ac:dyDescent="0.25">
      <c r="A31" s="1" t="s">
        <v>32</v>
      </c>
      <c r="B31" t="s">
        <v>5</v>
      </c>
      <c r="C31" s="2">
        <v>1.6E-2</v>
      </c>
    </row>
    <row r="32" spans="1:3" x14ac:dyDescent="0.25">
      <c r="A32" s="1" t="s">
        <v>33</v>
      </c>
      <c r="B32" t="s">
        <v>5</v>
      </c>
      <c r="C32" s="2">
        <v>1.7000000000000001E-2</v>
      </c>
    </row>
    <row r="33" spans="1:3" x14ac:dyDescent="0.25">
      <c r="A33" s="1" t="s">
        <v>34</v>
      </c>
      <c r="B33" t="s">
        <v>5</v>
      </c>
      <c r="C33" s="2">
        <v>1.7000000000000001E-2</v>
      </c>
    </row>
    <row r="34" spans="1:3" x14ac:dyDescent="0.25">
      <c r="A34" s="1" t="s">
        <v>35</v>
      </c>
      <c r="B34" t="s">
        <v>5</v>
      </c>
      <c r="C34" s="2">
        <v>0.02</v>
      </c>
    </row>
    <row r="35" spans="1:3" x14ac:dyDescent="0.25">
      <c r="A35" s="1" t="s">
        <v>4</v>
      </c>
      <c r="B35" t="s">
        <v>36</v>
      </c>
      <c r="C35" s="2">
        <v>8.9999999999999993E-3</v>
      </c>
    </row>
    <row r="36" spans="1:3" x14ac:dyDescent="0.25">
      <c r="A36" s="1" t="s">
        <v>6</v>
      </c>
      <c r="B36" t="s">
        <v>36</v>
      </c>
      <c r="C36" s="2">
        <v>0.01</v>
      </c>
    </row>
    <row r="37" spans="1:3" x14ac:dyDescent="0.25">
      <c r="A37" s="1" t="s">
        <v>7</v>
      </c>
      <c r="B37" t="s">
        <v>36</v>
      </c>
      <c r="C37" s="2">
        <v>0.01</v>
      </c>
    </row>
    <row r="38" spans="1:3" x14ac:dyDescent="0.25">
      <c r="A38" s="1" t="s">
        <v>8</v>
      </c>
      <c r="B38" t="s">
        <v>36</v>
      </c>
      <c r="C38" s="2">
        <v>1.2E-2</v>
      </c>
    </row>
    <row r="39" spans="1:3" x14ac:dyDescent="0.25">
      <c r="A39" s="1" t="s">
        <v>10</v>
      </c>
      <c r="B39" t="s">
        <v>36</v>
      </c>
      <c r="C39" s="2">
        <v>1.2E-2</v>
      </c>
    </row>
    <row r="40" spans="1:3" x14ac:dyDescent="0.25">
      <c r="A40" s="1" t="s">
        <v>9</v>
      </c>
      <c r="B40" t="s">
        <v>36</v>
      </c>
      <c r="C40" s="2">
        <v>1.2999999999999999E-2</v>
      </c>
    </row>
    <row r="41" spans="1:3" x14ac:dyDescent="0.25">
      <c r="A41" s="1" t="s">
        <v>13</v>
      </c>
      <c r="B41" t="s">
        <v>36</v>
      </c>
      <c r="C41" s="2">
        <v>1.2999999999999999E-2</v>
      </c>
    </row>
    <row r="42" spans="1:3" x14ac:dyDescent="0.25">
      <c r="A42" s="1" t="s">
        <v>11</v>
      </c>
      <c r="B42" t="s">
        <v>36</v>
      </c>
      <c r="C42" s="2">
        <v>1.2999999999999999E-2</v>
      </c>
    </row>
    <row r="43" spans="1:3" x14ac:dyDescent="0.25">
      <c r="A43" s="1" t="s">
        <v>16</v>
      </c>
      <c r="B43" t="s">
        <v>36</v>
      </c>
      <c r="C43" s="2">
        <v>1.4E-2</v>
      </c>
    </row>
    <row r="44" spans="1:3" x14ac:dyDescent="0.25">
      <c r="A44" s="1" t="s">
        <v>12</v>
      </c>
      <c r="B44" t="s">
        <v>36</v>
      </c>
      <c r="C44" s="2">
        <v>1.4999999999999999E-2</v>
      </c>
    </row>
    <row r="45" spans="1:3" x14ac:dyDescent="0.25">
      <c r="A45" s="1" t="s">
        <v>17</v>
      </c>
      <c r="B45" t="s">
        <v>36</v>
      </c>
      <c r="C45" s="2">
        <v>1.4999999999999999E-2</v>
      </c>
    </row>
    <row r="46" spans="1:3" x14ac:dyDescent="0.25">
      <c r="A46" s="1" t="s">
        <v>19</v>
      </c>
      <c r="B46" t="s">
        <v>36</v>
      </c>
      <c r="C46" s="2">
        <v>1.4999999999999999E-2</v>
      </c>
    </row>
    <row r="47" spans="1:3" x14ac:dyDescent="0.25">
      <c r="A47" s="1" t="s">
        <v>14</v>
      </c>
      <c r="B47" t="s">
        <v>36</v>
      </c>
      <c r="C47" s="2">
        <v>1.4999999999999999E-2</v>
      </c>
    </row>
    <row r="48" spans="1:3" x14ac:dyDescent="0.25">
      <c r="A48" s="1" t="s">
        <v>20</v>
      </c>
      <c r="B48" t="s">
        <v>36</v>
      </c>
      <c r="C48" s="2">
        <v>1.4999999999999999E-2</v>
      </c>
    </row>
    <row r="49" spans="1:3" x14ac:dyDescent="0.25">
      <c r="A49" s="1" t="s">
        <v>21</v>
      </c>
      <c r="B49" t="s">
        <v>36</v>
      </c>
      <c r="C49" s="2">
        <v>1.6E-2</v>
      </c>
    </row>
    <row r="50" spans="1:3" x14ac:dyDescent="0.25">
      <c r="A50" s="1" t="s">
        <v>15</v>
      </c>
      <c r="B50" t="s">
        <v>36</v>
      </c>
      <c r="C50" s="2">
        <v>1.6E-2</v>
      </c>
    </row>
    <row r="51" spans="1:3" x14ac:dyDescent="0.25">
      <c r="A51" s="1" t="s">
        <v>24</v>
      </c>
      <c r="B51" t="s">
        <v>36</v>
      </c>
      <c r="C51" s="2">
        <v>1.6E-2</v>
      </c>
    </row>
    <row r="52" spans="1:3" x14ac:dyDescent="0.25">
      <c r="A52" s="1" t="s">
        <v>23</v>
      </c>
      <c r="B52" t="s">
        <v>36</v>
      </c>
      <c r="C52" s="2">
        <v>1.7000000000000001E-2</v>
      </c>
    </row>
    <row r="53" spans="1:3" x14ac:dyDescent="0.25">
      <c r="A53" s="1" t="s">
        <v>22</v>
      </c>
      <c r="B53" t="s">
        <v>36</v>
      </c>
      <c r="C53" s="2">
        <v>1.7000000000000001E-2</v>
      </c>
    </row>
    <row r="54" spans="1:3" x14ac:dyDescent="0.25">
      <c r="A54" s="1" t="s">
        <v>25</v>
      </c>
      <c r="B54" t="s">
        <v>36</v>
      </c>
      <c r="C54" s="2">
        <v>1.7000000000000001E-2</v>
      </c>
    </row>
    <row r="55" spans="1:3" x14ac:dyDescent="0.25">
      <c r="A55" s="1" t="s">
        <v>26</v>
      </c>
      <c r="B55" t="s">
        <v>36</v>
      </c>
      <c r="C55" s="2">
        <v>1.7000000000000001E-2</v>
      </c>
    </row>
    <row r="56" spans="1:3" x14ac:dyDescent="0.25">
      <c r="A56" s="1" t="s">
        <v>18</v>
      </c>
      <c r="B56" t="s">
        <v>36</v>
      </c>
      <c r="C56" s="2">
        <v>1.7000000000000001E-2</v>
      </c>
    </row>
    <row r="57" spans="1:3" x14ac:dyDescent="0.25">
      <c r="A57" s="1" t="s">
        <v>27</v>
      </c>
      <c r="B57" t="s">
        <v>36</v>
      </c>
      <c r="C57" s="2">
        <v>1.7999999999999999E-2</v>
      </c>
    </row>
    <row r="58" spans="1:3" x14ac:dyDescent="0.25">
      <c r="A58" s="1" t="s">
        <v>28</v>
      </c>
      <c r="B58" t="s">
        <v>36</v>
      </c>
      <c r="C58" s="2">
        <v>1.7999999999999999E-2</v>
      </c>
    </row>
    <row r="59" spans="1:3" x14ac:dyDescent="0.25">
      <c r="A59" s="1" t="s">
        <v>29</v>
      </c>
      <c r="B59" t="s">
        <v>36</v>
      </c>
      <c r="C59" s="2">
        <v>1.7999999999999999E-2</v>
      </c>
    </row>
    <row r="60" spans="1:3" x14ac:dyDescent="0.25">
      <c r="A60" s="1" t="s">
        <v>30</v>
      </c>
      <c r="B60" t="s">
        <v>36</v>
      </c>
      <c r="C60" s="2">
        <v>1.7999999999999999E-2</v>
      </c>
    </row>
    <row r="61" spans="1:3" x14ac:dyDescent="0.25">
      <c r="A61" s="1" t="s">
        <v>31</v>
      </c>
      <c r="B61" t="s">
        <v>36</v>
      </c>
      <c r="C61" s="2">
        <v>1.7999999999999999E-2</v>
      </c>
    </row>
    <row r="62" spans="1:3" x14ac:dyDescent="0.25">
      <c r="A62" s="1" t="s">
        <v>34</v>
      </c>
      <c r="B62" t="s">
        <v>36</v>
      </c>
      <c r="C62" s="2">
        <v>1.9E-2</v>
      </c>
    </row>
    <row r="63" spans="1:3" x14ac:dyDescent="0.25">
      <c r="A63" s="1" t="s">
        <v>32</v>
      </c>
      <c r="B63" t="s">
        <v>36</v>
      </c>
      <c r="C63" s="2">
        <v>1.9E-2</v>
      </c>
    </row>
    <row r="64" spans="1:3" x14ac:dyDescent="0.25">
      <c r="A64" s="1" t="s">
        <v>33</v>
      </c>
      <c r="B64" t="s">
        <v>36</v>
      </c>
      <c r="C64" s="2">
        <v>0.02</v>
      </c>
    </row>
    <row r="65" spans="1:3" x14ac:dyDescent="0.25">
      <c r="A65" s="6" t="s">
        <v>35</v>
      </c>
      <c r="B65" s="8" t="s">
        <v>36</v>
      </c>
      <c r="C65" s="7">
        <v>2.3E-2</v>
      </c>
    </row>
    <row r="67" spans="1:3" x14ac:dyDescent="0.25">
      <c r="A67" t="s">
        <v>37</v>
      </c>
    </row>
    <row r="69" spans="1:3" x14ac:dyDescent="0.25">
      <c r="A6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/>
  </sheetViews>
  <sheetFormatPr defaultColWidth="11.42578125" defaultRowHeight="15" x14ac:dyDescent="0.25"/>
  <cols>
    <col min="1" max="1" width="67.7109375" customWidth="1"/>
    <col min="2" max="7" width="6.7109375" customWidth="1"/>
  </cols>
  <sheetData>
    <row r="1" spans="1:7" x14ac:dyDescent="0.25">
      <c r="A1" t="s">
        <v>138</v>
      </c>
    </row>
    <row r="3" spans="1:7" x14ac:dyDescent="0.25">
      <c r="A3" s="4" t="s">
        <v>113</v>
      </c>
      <c r="B3" s="3" t="s">
        <v>5</v>
      </c>
      <c r="C3" s="3" t="s">
        <v>114</v>
      </c>
      <c r="D3" s="3" t="s">
        <v>115</v>
      </c>
      <c r="E3" s="3" t="s">
        <v>116</v>
      </c>
      <c r="F3" s="3" t="s">
        <v>117</v>
      </c>
      <c r="G3" s="5" t="s">
        <v>36</v>
      </c>
    </row>
    <row r="4" spans="1:7" x14ac:dyDescent="0.25">
      <c r="A4" s="1" t="s">
        <v>118</v>
      </c>
      <c r="B4">
        <v>27.8</v>
      </c>
      <c r="C4">
        <v>27.7</v>
      </c>
      <c r="D4">
        <v>29.4</v>
      </c>
      <c r="E4">
        <v>31.5</v>
      </c>
      <c r="F4">
        <v>31.1</v>
      </c>
      <c r="G4" s="16">
        <v>32.299999999999997</v>
      </c>
    </row>
    <row r="5" spans="1:7" x14ac:dyDescent="0.25">
      <c r="A5" s="1" t="s">
        <v>119</v>
      </c>
      <c r="B5">
        <v>34.200000000000003</v>
      </c>
      <c r="C5">
        <v>35.1</v>
      </c>
      <c r="D5">
        <v>35.700000000000003</v>
      </c>
      <c r="E5">
        <v>34.299999999999997</v>
      </c>
      <c r="F5">
        <v>32.9</v>
      </c>
      <c r="G5" s="16">
        <v>32.6</v>
      </c>
    </row>
    <row r="6" spans="1:7" x14ac:dyDescent="0.25">
      <c r="A6" s="1" t="s">
        <v>120</v>
      </c>
      <c r="B6">
        <v>31.2</v>
      </c>
      <c r="C6">
        <v>32.1</v>
      </c>
      <c r="D6">
        <v>32.700000000000003</v>
      </c>
      <c r="E6">
        <v>31.3</v>
      </c>
      <c r="F6">
        <v>29.9</v>
      </c>
      <c r="G6" s="16">
        <v>29.5</v>
      </c>
    </row>
    <row r="7" spans="1:7" x14ac:dyDescent="0.25">
      <c r="A7" s="1" t="s">
        <v>121</v>
      </c>
      <c r="B7">
        <v>3.3</v>
      </c>
      <c r="C7">
        <v>3.6</v>
      </c>
      <c r="D7">
        <v>3.6</v>
      </c>
      <c r="E7">
        <v>3.4</v>
      </c>
      <c r="F7">
        <v>3.2</v>
      </c>
      <c r="G7" s="16">
        <v>3.1</v>
      </c>
    </row>
    <row r="8" spans="1:7" x14ac:dyDescent="0.25">
      <c r="A8" s="1" t="s">
        <v>122</v>
      </c>
      <c r="B8">
        <v>1.8</v>
      </c>
      <c r="C8">
        <v>2</v>
      </c>
      <c r="D8">
        <v>2.1</v>
      </c>
      <c r="E8">
        <v>2</v>
      </c>
      <c r="F8">
        <v>1.9</v>
      </c>
      <c r="G8" s="16">
        <v>1.9</v>
      </c>
    </row>
    <row r="9" spans="1:7" x14ac:dyDescent="0.25">
      <c r="A9" s="1" t="s">
        <v>123</v>
      </c>
      <c r="B9">
        <v>0</v>
      </c>
      <c r="C9">
        <v>0</v>
      </c>
      <c r="D9">
        <v>0</v>
      </c>
      <c r="E9">
        <v>0.1</v>
      </c>
      <c r="F9">
        <v>0.1</v>
      </c>
      <c r="G9" s="16">
        <v>0.1</v>
      </c>
    </row>
    <row r="10" spans="1:7" x14ac:dyDescent="0.25">
      <c r="A10" s="1" t="s">
        <v>129</v>
      </c>
      <c r="B10">
        <v>0.6</v>
      </c>
      <c r="C10">
        <v>0.7</v>
      </c>
      <c r="D10">
        <v>0.8</v>
      </c>
      <c r="E10">
        <v>0.8</v>
      </c>
      <c r="F10">
        <v>1.1000000000000001</v>
      </c>
      <c r="G10" s="16">
        <v>1.6</v>
      </c>
    </row>
    <row r="11" spans="1:7" x14ac:dyDescent="0.25">
      <c r="A11" s="1" t="s">
        <v>130</v>
      </c>
      <c r="B11">
        <v>1.3</v>
      </c>
      <c r="C11">
        <v>1.3</v>
      </c>
      <c r="D11">
        <v>1.3</v>
      </c>
      <c r="E11">
        <v>1.2</v>
      </c>
      <c r="F11">
        <v>1.1000000000000001</v>
      </c>
      <c r="G11" s="16">
        <v>1</v>
      </c>
    </row>
    <row r="12" spans="1:7" x14ac:dyDescent="0.25">
      <c r="A12" s="1" t="s">
        <v>131</v>
      </c>
      <c r="B12">
        <v>3.2</v>
      </c>
      <c r="C12">
        <v>3.1</v>
      </c>
      <c r="D12">
        <v>2.9</v>
      </c>
      <c r="E12">
        <v>3</v>
      </c>
      <c r="F12">
        <v>2.9</v>
      </c>
      <c r="G12" s="16">
        <v>2.9</v>
      </c>
    </row>
    <row r="13" spans="1:7" x14ac:dyDescent="0.25">
      <c r="A13" s="6" t="s">
        <v>132</v>
      </c>
      <c r="B13" s="8">
        <v>58.8</v>
      </c>
      <c r="C13" s="8">
        <v>60</v>
      </c>
      <c r="D13" s="8">
        <v>61.2</v>
      </c>
      <c r="E13" s="8">
        <v>61.5</v>
      </c>
      <c r="F13" s="8">
        <v>60.2</v>
      </c>
      <c r="G13" s="17">
        <v>61.2</v>
      </c>
    </row>
    <row r="15" spans="1:7" x14ac:dyDescent="0.25">
      <c r="A15" t="s">
        <v>74</v>
      </c>
    </row>
    <row r="17" spans="1:1" x14ac:dyDescent="0.25">
      <c r="A1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/>
  </sheetViews>
  <sheetFormatPr defaultColWidth="11.42578125" defaultRowHeight="15" x14ac:dyDescent="0.25"/>
  <cols>
    <col min="1" max="1" width="6.7109375" customWidth="1"/>
    <col min="2" max="2" width="39.7109375" customWidth="1"/>
  </cols>
  <sheetData>
    <row r="1" spans="1:2" x14ac:dyDescent="0.25">
      <c r="A1" t="s">
        <v>139</v>
      </c>
    </row>
    <row r="3" spans="1:2" x14ac:dyDescent="0.25">
      <c r="A3" s="4" t="s">
        <v>2</v>
      </c>
      <c r="B3" s="5" t="s">
        <v>140</v>
      </c>
    </row>
    <row r="4" spans="1:2" x14ac:dyDescent="0.25">
      <c r="A4" s="1">
        <v>2014</v>
      </c>
      <c r="B4" s="16">
        <v>5.83</v>
      </c>
    </row>
    <row r="5" spans="1:2" x14ac:dyDescent="0.25">
      <c r="A5" s="1">
        <v>2015</v>
      </c>
      <c r="B5" s="16">
        <v>6.29</v>
      </c>
    </row>
    <row r="6" spans="1:2" x14ac:dyDescent="0.25">
      <c r="A6" s="1">
        <v>2016</v>
      </c>
      <c r="B6" s="16">
        <v>6.22</v>
      </c>
    </row>
    <row r="7" spans="1:2" x14ac:dyDescent="0.25">
      <c r="A7" s="1">
        <v>2017</v>
      </c>
      <c r="B7" s="16">
        <v>6.22</v>
      </c>
    </row>
    <row r="8" spans="1:2" x14ac:dyDescent="0.25">
      <c r="A8" s="1">
        <v>2018</v>
      </c>
      <c r="B8" s="16">
        <v>6.36</v>
      </c>
    </row>
    <row r="9" spans="1:2" x14ac:dyDescent="0.25">
      <c r="A9" s="6">
        <v>2019</v>
      </c>
      <c r="B9" s="17">
        <v>6.32</v>
      </c>
    </row>
    <row r="11" spans="1:2" x14ac:dyDescent="0.25">
      <c r="A11" t="s">
        <v>74</v>
      </c>
    </row>
    <row r="13" spans="1:2" x14ac:dyDescent="0.25">
      <c r="A1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/>
  </sheetViews>
  <sheetFormatPr defaultColWidth="11.42578125" defaultRowHeight="15" x14ac:dyDescent="0.25"/>
  <cols>
    <col min="1" max="1" width="67.7109375" customWidth="1"/>
    <col min="2" max="7" width="7.7109375" customWidth="1"/>
  </cols>
  <sheetData>
    <row r="1" spans="1:7" x14ac:dyDescent="0.25">
      <c r="A1" t="s">
        <v>141</v>
      </c>
    </row>
    <row r="3" spans="1:7" x14ac:dyDescent="0.25">
      <c r="A3" s="4" t="s">
        <v>113</v>
      </c>
      <c r="B3" s="3" t="s">
        <v>5</v>
      </c>
      <c r="C3" s="3" t="s">
        <v>114</v>
      </c>
      <c r="D3" s="3" t="s">
        <v>115</v>
      </c>
      <c r="E3" s="3" t="s">
        <v>116</v>
      </c>
      <c r="F3" s="3" t="s">
        <v>117</v>
      </c>
      <c r="G3" s="5" t="s">
        <v>36</v>
      </c>
    </row>
    <row r="4" spans="1:7" x14ac:dyDescent="0.25">
      <c r="A4" s="1" t="s">
        <v>118</v>
      </c>
      <c r="B4">
        <v>77.2</v>
      </c>
      <c r="C4">
        <v>72.2</v>
      </c>
      <c r="D4">
        <v>73.5</v>
      </c>
      <c r="E4">
        <v>78.2</v>
      </c>
      <c r="F4">
        <v>75.5</v>
      </c>
      <c r="G4" s="16">
        <v>77.599999999999994</v>
      </c>
    </row>
    <row r="5" spans="1:7" x14ac:dyDescent="0.25">
      <c r="A5" s="1" t="s">
        <v>119</v>
      </c>
      <c r="B5">
        <v>78.2</v>
      </c>
      <c r="C5">
        <v>78.2</v>
      </c>
      <c r="D5">
        <v>77.599999999999994</v>
      </c>
      <c r="E5">
        <v>70.400000000000006</v>
      </c>
      <c r="F5">
        <v>66.7</v>
      </c>
      <c r="G5" s="16">
        <v>65</v>
      </c>
    </row>
    <row r="6" spans="1:7" x14ac:dyDescent="0.25">
      <c r="A6" s="1" t="s">
        <v>120</v>
      </c>
      <c r="B6">
        <v>68.3</v>
      </c>
      <c r="C6">
        <v>68.2</v>
      </c>
      <c r="D6">
        <v>67.7</v>
      </c>
      <c r="E6">
        <v>60.9</v>
      </c>
      <c r="F6">
        <v>56.9</v>
      </c>
      <c r="G6" s="16">
        <v>55.1</v>
      </c>
    </row>
    <row r="7" spans="1:7" x14ac:dyDescent="0.25">
      <c r="A7" s="1" t="s">
        <v>121</v>
      </c>
      <c r="B7">
        <v>3.4</v>
      </c>
      <c r="C7">
        <v>3.8</v>
      </c>
      <c r="D7">
        <v>3.8</v>
      </c>
      <c r="E7">
        <v>3.6</v>
      </c>
      <c r="F7">
        <v>3.4</v>
      </c>
      <c r="G7" s="16">
        <v>3.2</v>
      </c>
    </row>
    <row r="8" spans="1:7" x14ac:dyDescent="0.25">
      <c r="A8" s="1" t="s">
        <v>122</v>
      </c>
      <c r="B8">
        <v>1.8</v>
      </c>
      <c r="C8">
        <v>2</v>
      </c>
      <c r="D8">
        <v>2.1</v>
      </c>
      <c r="E8">
        <v>2</v>
      </c>
      <c r="F8">
        <v>1.9</v>
      </c>
      <c r="G8" s="16">
        <v>1.9</v>
      </c>
    </row>
    <row r="9" spans="1:7" x14ac:dyDescent="0.25">
      <c r="A9" s="1" t="s">
        <v>142</v>
      </c>
      <c r="B9">
        <v>0</v>
      </c>
      <c r="C9">
        <v>0.1</v>
      </c>
      <c r="D9">
        <v>0.1</v>
      </c>
      <c r="E9">
        <v>0.1</v>
      </c>
      <c r="F9">
        <v>0.1</v>
      </c>
      <c r="G9" s="16">
        <v>0.1</v>
      </c>
    </row>
    <row r="10" spans="1:7" x14ac:dyDescent="0.25">
      <c r="A10" s="1" t="s">
        <v>129</v>
      </c>
      <c r="B10">
        <v>16.399999999999999</v>
      </c>
      <c r="C10">
        <v>18.100000000000001</v>
      </c>
      <c r="D10">
        <v>18.600000000000001</v>
      </c>
      <c r="E10">
        <v>19.600000000000001</v>
      </c>
      <c r="F10">
        <v>31.2</v>
      </c>
      <c r="G10" s="16">
        <v>75.900000000000006</v>
      </c>
    </row>
    <row r="11" spans="1:7" x14ac:dyDescent="0.25">
      <c r="A11" s="1" t="s">
        <v>130</v>
      </c>
      <c r="B11">
        <v>1.4</v>
      </c>
      <c r="C11">
        <v>1.4</v>
      </c>
      <c r="D11">
        <v>1.4</v>
      </c>
      <c r="E11">
        <v>1.2</v>
      </c>
      <c r="F11">
        <v>1.1000000000000001</v>
      </c>
      <c r="G11" s="16">
        <v>1.1000000000000001</v>
      </c>
    </row>
    <row r="12" spans="1:7" x14ac:dyDescent="0.25">
      <c r="A12" s="1" t="s">
        <v>143</v>
      </c>
      <c r="B12">
        <v>2.8</v>
      </c>
      <c r="C12">
        <v>5.4</v>
      </c>
      <c r="D12">
        <v>6</v>
      </c>
      <c r="E12">
        <v>2</v>
      </c>
      <c r="F12">
        <v>2.2999999999999998</v>
      </c>
      <c r="G12" s="16">
        <v>2.4</v>
      </c>
    </row>
    <row r="13" spans="1:7" x14ac:dyDescent="0.25">
      <c r="A13" s="1" t="s">
        <v>131</v>
      </c>
      <c r="B13">
        <v>83</v>
      </c>
      <c r="C13">
        <v>60.6</v>
      </c>
      <c r="D13">
        <v>60.1</v>
      </c>
      <c r="E13">
        <v>57.9</v>
      </c>
      <c r="F13">
        <v>53.9</v>
      </c>
      <c r="G13" s="16">
        <v>53.8</v>
      </c>
    </row>
    <row r="14" spans="1:7" x14ac:dyDescent="0.25">
      <c r="A14" s="6" t="s">
        <v>134</v>
      </c>
      <c r="B14" s="8">
        <v>262.5</v>
      </c>
      <c r="C14" s="8">
        <v>239.7</v>
      </c>
      <c r="D14" s="8">
        <v>241</v>
      </c>
      <c r="E14" s="8">
        <v>233.1</v>
      </c>
      <c r="F14" s="8">
        <v>234.2</v>
      </c>
      <c r="G14" s="17">
        <v>279.10000000000002</v>
      </c>
    </row>
    <row r="16" spans="1:7" x14ac:dyDescent="0.25">
      <c r="A16" t="s">
        <v>74</v>
      </c>
    </row>
    <row r="18" spans="1:1" x14ac:dyDescent="0.25">
      <c r="A18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N30" sqref="N30"/>
    </sheetView>
  </sheetViews>
  <sheetFormatPr defaultColWidth="11.42578125" defaultRowHeight="15" x14ac:dyDescent="0.25"/>
  <cols>
    <col min="1" max="1" width="67.7109375" customWidth="1"/>
    <col min="2" max="7" width="7.7109375" customWidth="1"/>
  </cols>
  <sheetData>
    <row r="1" spans="1:7" x14ac:dyDescent="0.25">
      <c r="A1" t="s">
        <v>144</v>
      </c>
    </row>
    <row r="3" spans="1:7" x14ac:dyDescent="0.25">
      <c r="A3" s="4" t="s">
        <v>113</v>
      </c>
      <c r="B3" s="3" t="s">
        <v>5</v>
      </c>
      <c r="C3" s="3" t="s">
        <v>114</v>
      </c>
      <c r="D3" s="3" t="s">
        <v>115</v>
      </c>
      <c r="E3" s="3" t="s">
        <v>116</v>
      </c>
      <c r="F3" s="3" t="s">
        <v>117</v>
      </c>
      <c r="G3" s="5" t="s">
        <v>36</v>
      </c>
    </row>
    <row r="4" spans="1:7" x14ac:dyDescent="0.25">
      <c r="A4" s="1" t="s">
        <v>118</v>
      </c>
      <c r="B4">
        <v>137.6</v>
      </c>
      <c r="C4">
        <v>142.69999999999999</v>
      </c>
      <c r="D4">
        <v>147.69999999999999</v>
      </c>
      <c r="E4">
        <v>150.1</v>
      </c>
      <c r="F4">
        <v>149.1</v>
      </c>
      <c r="G4" s="16">
        <v>151.69999999999999</v>
      </c>
    </row>
    <row r="5" spans="1:7" x14ac:dyDescent="0.25">
      <c r="A5" s="1" t="s">
        <v>119</v>
      </c>
      <c r="B5">
        <v>12</v>
      </c>
      <c r="C5">
        <v>12.4</v>
      </c>
      <c r="D5">
        <v>12.9</v>
      </c>
      <c r="E5">
        <v>12.8</v>
      </c>
      <c r="F5">
        <v>12.9</v>
      </c>
      <c r="G5" s="16">
        <v>13.6</v>
      </c>
    </row>
    <row r="6" spans="1:7" x14ac:dyDescent="0.25">
      <c r="A6" s="1" t="s">
        <v>120</v>
      </c>
      <c r="B6">
        <v>9.8000000000000007</v>
      </c>
      <c r="C6">
        <v>9.9</v>
      </c>
      <c r="D6">
        <v>9.8000000000000007</v>
      </c>
      <c r="E6">
        <v>9.6999999999999993</v>
      </c>
      <c r="F6">
        <v>9.8000000000000007</v>
      </c>
      <c r="G6" s="16">
        <v>9.8000000000000007</v>
      </c>
    </row>
    <row r="7" spans="1:7" x14ac:dyDescent="0.25">
      <c r="A7" s="1" t="s">
        <v>121</v>
      </c>
      <c r="B7">
        <v>1</v>
      </c>
      <c r="C7">
        <v>1.2</v>
      </c>
      <c r="D7">
        <v>1.3</v>
      </c>
      <c r="E7">
        <v>1.2</v>
      </c>
      <c r="F7">
        <v>1.3</v>
      </c>
      <c r="G7" s="16">
        <v>1.3</v>
      </c>
    </row>
    <row r="8" spans="1:7" x14ac:dyDescent="0.25">
      <c r="A8" s="1" t="s">
        <v>123</v>
      </c>
      <c r="B8">
        <v>38.5</v>
      </c>
      <c r="C8">
        <v>39.9</v>
      </c>
      <c r="D8">
        <v>40.5</v>
      </c>
      <c r="E8">
        <v>40</v>
      </c>
      <c r="F8">
        <v>39.6</v>
      </c>
      <c r="G8" s="16">
        <v>38.700000000000003</v>
      </c>
    </row>
    <row r="9" spans="1:7" x14ac:dyDescent="0.25">
      <c r="A9" s="1" t="s">
        <v>124</v>
      </c>
      <c r="B9">
        <v>3.4</v>
      </c>
      <c r="C9">
        <v>3.5</v>
      </c>
      <c r="D9">
        <v>3.5</v>
      </c>
      <c r="E9">
        <v>3.5</v>
      </c>
      <c r="F9">
        <v>3.4</v>
      </c>
      <c r="G9" s="16">
        <v>3.2</v>
      </c>
    </row>
    <row r="10" spans="1:7" x14ac:dyDescent="0.25">
      <c r="A10" s="1" t="s">
        <v>125</v>
      </c>
      <c r="B10">
        <v>0.4</v>
      </c>
      <c r="C10">
        <v>0.5</v>
      </c>
      <c r="D10">
        <v>0.5</v>
      </c>
      <c r="E10">
        <v>0.6</v>
      </c>
      <c r="F10">
        <v>0.6</v>
      </c>
      <c r="G10" s="16">
        <v>0.6</v>
      </c>
    </row>
    <row r="11" spans="1:7" x14ac:dyDescent="0.25">
      <c r="A11" s="1" t="s">
        <v>126</v>
      </c>
      <c r="B11">
        <v>32.6</v>
      </c>
      <c r="C11">
        <v>33.6</v>
      </c>
      <c r="D11">
        <v>33.700000000000003</v>
      </c>
      <c r="E11">
        <v>32.9</v>
      </c>
      <c r="F11">
        <v>32.1</v>
      </c>
      <c r="G11" s="16">
        <v>31.3</v>
      </c>
    </row>
    <row r="12" spans="1:7" x14ac:dyDescent="0.25">
      <c r="A12" s="1" t="s">
        <v>127</v>
      </c>
      <c r="B12">
        <v>2.9</v>
      </c>
      <c r="C12">
        <v>3.3</v>
      </c>
      <c r="D12">
        <v>3.5</v>
      </c>
      <c r="E12">
        <v>3.7</v>
      </c>
      <c r="F12">
        <v>4.3</v>
      </c>
      <c r="G12" s="16">
        <v>4.3</v>
      </c>
    </row>
    <row r="13" spans="1:7" x14ac:dyDescent="0.25">
      <c r="A13" s="1" t="s">
        <v>128</v>
      </c>
      <c r="B13">
        <v>0.7</v>
      </c>
      <c r="C13">
        <v>0.8</v>
      </c>
      <c r="D13">
        <v>0.8</v>
      </c>
      <c r="E13">
        <v>0.8</v>
      </c>
      <c r="F13">
        <v>0.8</v>
      </c>
      <c r="G13" s="16">
        <v>0.7</v>
      </c>
    </row>
    <row r="14" spans="1:7" x14ac:dyDescent="0.25">
      <c r="A14" s="1" t="s">
        <v>129</v>
      </c>
      <c r="B14">
        <v>0.5</v>
      </c>
      <c r="C14">
        <v>0.6</v>
      </c>
      <c r="D14">
        <v>0.6</v>
      </c>
      <c r="E14">
        <v>0.6</v>
      </c>
      <c r="F14">
        <v>1</v>
      </c>
      <c r="G14" s="16">
        <v>1.8</v>
      </c>
    </row>
    <row r="15" spans="1:7" x14ac:dyDescent="0.25">
      <c r="A15" s="1" t="s">
        <v>130</v>
      </c>
      <c r="B15">
        <v>2.5</v>
      </c>
      <c r="C15">
        <v>2.7</v>
      </c>
      <c r="D15">
        <v>2.8</v>
      </c>
      <c r="E15">
        <v>2.9</v>
      </c>
      <c r="F15">
        <v>2.8</v>
      </c>
      <c r="G15" s="16">
        <v>2.9</v>
      </c>
    </row>
    <row r="16" spans="1:7" x14ac:dyDescent="0.25">
      <c r="A16" s="1" t="s">
        <v>131</v>
      </c>
      <c r="B16">
        <v>7.9</v>
      </c>
      <c r="C16">
        <v>7.8</v>
      </c>
      <c r="D16">
        <v>7.5</v>
      </c>
      <c r="E16">
        <v>8.1</v>
      </c>
      <c r="F16">
        <v>8</v>
      </c>
      <c r="G16" s="16">
        <v>7.8</v>
      </c>
    </row>
    <row r="17" spans="1:7" x14ac:dyDescent="0.25">
      <c r="A17" s="6" t="s">
        <v>132</v>
      </c>
      <c r="B17" s="8">
        <v>178.4</v>
      </c>
      <c r="C17" s="8">
        <v>185.4</v>
      </c>
      <c r="D17" s="8">
        <v>190</v>
      </c>
      <c r="E17" s="8">
        <v>192.3</v>
      </c>
      <c r="F17" s="8">
        <v>191.7</v>
      </c>
      <c r="G17" s="17">
        <v>194.1</v>
      </c>
    </row>
    <row r="19" spans="1:7" x14ac:dyDescent="0.25">
      <c r="A19" t="s">
        <v>74</v>
      </c>
    </row>
    <row r="21" spans="1:7" x14ac:dyDescent="0.25">
      <c r="A2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/>
  </sheetViews>
  <sheetFormatPr defaultColWidth="11.42578125" defaultRowHeight="15" x14ac:dyDescent="0.25"/>
  <cols>
    <col min="1" max="1" width="67.7109375" customWidth="1"/>
    <col min="2" max="7" width="7.7109375" customWidth="1"/>
  </cols>
  <sheetData>
    <row r="1" spans="1:7" x14ac:dyDescent="0.25">
      <c r="A1" t="s">
        <v>145</v>
      </c>
    </row>
    <row r="3" spans="1:7" x14ac:dyDescent="0.25">
      <c r="A3" s="4" t="s">
        <v>113</v>
      </c>
      <c r="B3" s="3" t="s">
        <v>5</v>
      </c>
      <c r="C3" s="3" t="s">
        <v>114</v>
      </c>
      <c r="D3" s="3" t="s">
        <v>115</v>
      </c>
      <c r="E3" s="3" t="s">
        <v>116</v>
      </c>
      <c r="F3" s="3" t="s">
        <v>117</v>
      </c>
      <c r="G3" s="5" t="s">
        <v>36</v>
      </c>
    </row>
    <row r="4" spans="1:7" x14ac:dyDescent="0.25">
      <c r="A4" s="1" t="s">
        <v>118</v>
      </c>
      <c r="B4">
        <v>393</v>
      </c>
      <c r="C4">
        <v>393.5</v>
      </c>
      <c r="D4">
        <v>402.9</v>
      </c>
      <c r="E4">
        <v>401.9</v>
      </c>
      <c r="F4">
        <v>391.1</v>
      </c>
      <c r="G4" s="16">
        <v>398.4</v>
      </c>
    </row>
    <row r="5" spans="1:7" x14ac:dyDescent="0.25">
      <c r="A5" s="1" t="s">
        <v>119</v>
      </c>
      <c r="B5">
        <v>25.1</v>
      </c>
      <c r="C5">
        <v>25.5</v>
      </c>
      <c r="D5">
        <v>26.2</v>
      </c>
      <c r="E5">
        <v>25.4</v>
      </c>
      <c r="F5">
        <v>24.7</v>
      </c>
      <c r="G5" s="16">
        <v>25.8</v>
      </c>
    </row>
    <row r="6" spans="1:7" x14ac:dyDescent="0.25">
      <c r="A6" s="1" t="s">
        <v>120</v>
      </c>
      <c r="B6">
        <v>19.600000000000001</v>
      </c>
      <c r="C6">
        <v>19.399999999999999</v>
      </c>
      <c r="D6">
        <v>18.899999999999999</v>
      </c>
      <c r="E6">
        <v>18.100000000000001</v>
      </c>
      <c r="F6">
        <v>17.7</v>
      </c>
      <c r="G6" s="16">
        <v>17.5</v>
      </c>
    </row>
    <row r="7" spans="1:7" x14ac:dyDescent="0.25">
      <c r="A7" s="1" t="s">
        <v>121</v>
      </c>
      <c r="B7">
        <v>1</v>
      </c>
      <c r="C7">
        <v>1.2</v>
      </c>
      <c r="D7">
        <v>1.3</v>
      </c>
      <c r="E7">
        <v>1.2</v>
      </c>
      <c r="F7">
        <v>1.3</v>
      </c>
      <c r="G7" s="16">
        <v>1.4</v>
      </c>
    </row>
    <row r="8" spans="1:7" x14ac:dyDescent="0.25">
      <c r="A8" s="1" t="s">
        <v>123</v>
      </c>
      <c r="B8">
        <v>132</v>
      </c>
      <c r="C8">
        <v>135.30000000000001</v>
      </c>
      <c r="D8">
        <v>139.80000000000001</v>
      </c>
      <c r="E8">
        <v>136.6</v>
      </c>
      <c r="F8">
        <v>133.6</v>
      </c>
      <c r="G8" s="16">
        <v>134.30000000000001</v>
      </c>
    </row>
    <row r="9" spans="1:7" x14ac:dyDescent="0.25">
      <c r="A9" s="1" t="s">
        <v>124</v>
      </c>
      <c r="B9">
        <v>3.8</v>
      </c>
      <c r="C9">
        <v>3.9</v>
      </c>
      <c r="D9">
        <v>4.0999999999999996</v>
      </c>
      <c r="E9">
        <v>4</v>
      </c>
      <c r="F9">
        <v>3.8</v>
      </c>
      <c r="G9" s="16">
        <v>3.6</v>
      </c>
    </row>
    <row r="10" spans="1:7" x14ac:dyDescent="0.25">
      <c r="A10" s="1" t="s">
        <v>125</v>
      </c>
      <c r="B10">
        <v>6.4</v>
      </c>
      <c r="C10">
        <v>6.6</v>
      </c>
      <c r="D10">
        <v>9.8000000000000007</v>
      </c>
      <c r="E10">
        <v>10.6</v>
      </c>
      <c r="F10">
        <v>10.199999999999999</v>
      </c>
      <c r="G10" s="16">
        <v>10.9</v>
      </c>
    </row>
    <row r="11" spans="1:7" x14ac:dyDescent="0.25">
      <c r="A11" s="1" t="s">
        <v>126</v>
      </c>
      <c r="B11">
        <v>102</v>
      </c>
      <c r="C11">
        <v>102.4</v>
      </c>
      <c r="D11">
        <v>102.2</v>
      </c>
      <c r="E11">
        <v>95.4</v>
      </c>
      <c r="F11">
        <v>89.5</v>
      </c>
      <c r="G11" s="16">
        <v>89.2</v>
      </c>
    </row>
    <row r="12" spans="1:7" x14ac:dyDescent="0.25">
      <c r="A12" s="1" t="s">
        <v>127</v>
      </c>
      <c r="B12">
        <v>18.3</v>
      </c>
      <c r="C12">
        <v>20.8</v>
      </c>
      <c r="D12">
        <v>22</v>
      </c>
      <c r="E12">
        <v>25</v>
      </c>
      <c r="F12">
        <v>28.4</v>
      </c>
      <c r="G12" s="16">
        <v>29.1</v>
      </c>
    </row>
    <row r="13" spans="1:7" x14ac:dyDescent="0.25">
      <c r="A13" s="1" t="s">
        <v>128</v>
      </c>
      <c r="B13">
        <v>0.8</v>
      </c>
      <c r="C13">
        <v>0.9</v>
      </c>
      <c r="D13">
        <v>0.9</v>
      </c>
      <c r="E13">
        <v>0.9</v>
      </c>
      <c r="F13">
        <v>0.9</v>
      </c>
      <c r="G13" s="16">
        <v>0.8</v>
      </c>
    </row>
    <row r="14" spans="1:7" x14ac:dyDescent="0.25">
      <c r="A14" s="1" t="s">
        <v>129</v>
      </c>
      <c r="B14">
        <v>13</v>
      </c>
      <c r="C14">
        <v>12.6</v>
      </c>
      <c r="D14">
        <v>15.5</v>
      </c>
      <c r="E14">
        <v>12.5</v>
      </c>
      <c r="F14">
        <v>25.2</v>
      </c>
      <c r="G14" s="16">
        <v>67.099999999999994</v>
      </c>
    </row>
    <row r="15" spans="1:7" x14ac:dyDescent="0.25">
      <c r="A15" s="1" t="s">
        <v>130</v>
      </c>
      <c r="B15">
        <v>2.8</v>
      </c>
      <c r="C15">
        <v>2.9</v>
      </c>
      <c r="D15">
        <v>3.1</v>
      </c>
      <c r="E15">
        <v>3.2</v>
      </c>
      <c r="F15">
        <v>3.1</v>
      </c>
      <c r="G15" s="16">
        <v>3.2</v>
      </c>
    </row>
    <row r="16" spans="1:7" x14ac:dyDescent="0.25">
      <c r="A16" s="1" t="s">
        <v>131</v>
      </c>
      <c r="B16">
        <v>206.7</v>
      </c>
      <c r="C16">
        <v>178</v>
      </c>
      <c r="D16">
        <v>175.8</v>
      </c>
      <c r="E16">
        <v>186.3</v>
      </c>
      <c r="F16">
        <v>179.9</v>
      </c>
      <c r="G16" s="16">
        <v>166.8</v>
      </c>
    </row>
    <row r="17" spans="1:7" x14ac:dyDescent="0.25">
      <c r="A17" s="6" t="s">
        <v>134</v>
      </c>
      <c r="B17" s="8">
        <v>776.1</v>
      </c>
      <c r="C17" s="8">
        <v>752.3</v>
      </c>
      <c r="D17" s="8">
        <v>768.2</v>
      </c>
      <c r="E17" s="8">
        <v>768.9</v>
      </c>
      <c r="F17" s="8">
        <v>761.7</v>
      </c>
      <c r="G17" s="17">
        <v>799.6</v>
      </c>
    </row>
    <row r="19" spans="1:7" x14ac:dyDescent="0.25">
      <c r="A19" t="s">
        <v>74</v>
      </c>
    </row>
    <row r="21" spans="1:7" x14ac:dyDescent="0.25">
      <c r="A2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C4" sqref="C4:F9"/>
    </sheetView>
  </sheetViews>
  <sheetFormatPr defaultColWidth="11.42578125" defaultRowHeight="15" x14ac:dyDescent="0.25"/>
  <cols>
    <col min="1" max="1" width="6.7109375" customWidth="1"/>
    <col min="2" max="2" width="25.7109375" customWidth="1"/>
    <col min="3" max="3" width="17.7109375" customWidth="1"/>
    <col min="4" max="4" width="23.7109375" customWidth="1"/>
    <col min="5" max="5" width="15.7109375" customWidth="1"/>
    <col min="6" max="6" width="18.7109375" customWidth="1"/>
  </cols>
  <sheetData>
    <row r="1" spans="1:6" x14ac:dyDescent="0.25">
      <c r="A1" t="s">
        <v>146</v>
      </c>
    </row>
    <row r="3" spans="1:6" x14ac:dyDescent="0.25">
      <c r="A3" s="4" t="s">
        <v>2</v>
      </c>
      <c r="B3" s="3" t="s">
        <v>147</v>
      </c>
      <c r="C3" s="3" t="s">
        <v>148</v>
      </c>
      <c r="D3" s="3" t="s">
        <v>149</v>
      </c>
      <c r="E3" s="3" t="s">
        <v>150</v>
      </c>
      <c r="F3" s="5" t="s">
        <v>151</v>
      </c>
    </row>
    <row r="4" spans="1:6" x14ac:dyDescent="0.25">
      <c r="A4" s="1">
        <v>2014</v>
      </c>
      <c r="B4" s="28">
        <v>102</v>
      </c>
      <c r="C4" s="108">
        <v>0.86399999999999999</v>
      </c>
      <c r="D4" s="108">
        <v>0.08</v>
      </c>
      <c r="E4" s="108">
        <v>3.0000000000000001E-3</v>
      </c>
      <c r="F4" s="109">
        <v>5.1999999999999998E-2</v>
      </c>
    </row>
    <row r="5" spans="1:6" x14ac:dyDescent="0.25">
      <c r="A5" s="1">
        <v>2015</v>
      </c>
      <c r="B5" s="28">
        <v>102.4</v>
      </c>
      <c r="C5" s="108">
        <v>0.85699999999999998</v>
      </c>
      <c r="D5" s="108">
        <v>8.5999999999999993E-2</v>
      </c>
      <c r="E5" s="108">
        <v>4.0000000000000001E-3</v>
      </c>
      <c r="F5" s="109">
        <v>5.2999999999999999E-2</v>
      </c>
    </row>
    <row r="6" spans="1:6" x14ac:dyDescent="0.25">
      <c r="A6" s="1">
        <v>2016</v>
      </c>
      <c r="B6" s="28">
        <v>102.2</v>
      </c>
      <c r="C6" s="108">
        <v>0.85399999999999998</v>
      </c>
      <c r="D6" s="108">
        <v>8.8999999999999996E-2</v>
      </c>
      <c r="E6" s="108">
        <v>3.0000000000000001E-3</v>
      </c>
      <c r="F6" s="109">
        <v>5.3999999999999999E-2</v>
      </c>
    </row>
    <row r="7" spans="1:6" x14ac:dyDescent="0.25">
      <c r="A7" s="1">
        <v>2017</v>
      </c>
      <c r="B7" s="28">
        <v>95.4</v>
      </c>
      <c r="C7" s="108">
        <v>0.84299999999999997</v>
      </c>
      <c r="D7" s="108">
        <v>9.5000000000000001E-2</v>
      </c>
      <c r="E7" s="108">
        <v>4.0000000000000001E-3</v>
      </c>
      <c r="F7" s="109">
        <v>5.8000000000000003E-2</v>
      </c>
    </row>
    <row r="8" spans="1:6" x14ac:dyDescent="0.25">
      <c r="A8" s="1">
        <v>2018</v>
      </c>
      <c r="B8" s="28">
        <v>89.5</v>
      </c>
      <c r="C8" s="108">
        <v>0.83299999999999996</v>
      </c>
      <c r="D8" s="108">
        <v>9.9000000000000005E-2</v>
      </c>
      <c r="E8" s="108">
        <v>7.0000000000000001E-3</v>
      </c>
      <c r="F8" s="109">
        <v>6.0999999999999999E-2</v>
      </c>
    </row>
    <row r="9" spans="1:6" x14ac:dyDescent="0.25">
      <c r="A9" s="6">
        <v>2019</v>
      </c>
      <c r="B9" s="29">
        <v>89.2</v>
      </c>
      <c r="C9" s="110">
        <v>0.82199999999999995</v>
      </c>
      <c r="D9" s="110">
        <v>0.106</v>
      </c>
      <c r="E9" s="110">
        <v>7.0000000000000001E-3</v>
      </c>
      <c r="F9" s="111">
        <v>6.4000000000000001E-2</v>
      </c>
    </row>
    <row r="11" spans="1:6" x14ac:dyDescent="0.25">
      <c r="A11" t="s">
        <v>74</v>
      </c>
    </row>
    <row r="13" spans="1:6" x14ac:dyDescent="0.25">
      <c r="A1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H10" sqref="H10"/>
    </sheetView>
  </sheetViews>
  <sheetFormatPr defaultColWidth="11.42578125" defaultRowHeight="15" x14ac:dyDescent="0.25"/>
  <cols>
    <col min="1" max="1" width="6.7109375" customWidth="1"/>
    <col min="2" max="2" width="32.7109375" customWidth="1"/>
    <col min="3" max="3" width="15.7109375" customWidth="1"/>
    <col min="4" max="4" width="11.7109375" customWidth="1"/>
    <col min="5" max="5" width="15.7109375" customWidth="1"/>
  </cols>
  <sheetData>
    <row r="1" spans="1:5" x14ac:dyDescent="0.25">
      <c r="A1" t="s">
        <v>152</v>
      </c>
    </row>
    <row r="3" spans="1:5" x14ac:dyDescent="0.25">
      <c r="A3" s="4" t="s">
        <v>2</v>
      </c>
      <c r="B3" s="3" t="s">
        <v>153</v>
      </c>
      <c r="C3" s="3" t="s">
        <v>154</v>
      </c>
      <c r="D3" s="3" t="s">
        <v>155</v>
      </c>
      <c r="E3" s="5" t="s">
        <v>156</v>
      </c>
    </row>
    <row r="4" spans="1:5" x14ac:dyDescent="0.25">
      <c r="A4" s="1">
        <v>2014</v>
      </c>
      <c r="B4" s="30">
        <v>88.2</v>
      </c>
      <c r="C4" s="114">
        <v>0.128</v>
      </c>
      <c r="D4" s="114">
        <v>0.38600000000000001</v>
      </c>
      <c r="E4" s="115">
        <v>0.48599999999999999</v>
      </c>
    </row>
    <row r="5" spans="1:5" x14ac:dyDescent="0.25">
      <c r="A5" s="1">
        <v>2015</v>
      </c>
      <c r="B5" s="30">
        <v>87.8</v>
      </c>
      <c r="C5" s="114">
        <v>0.13900000000000001</v>
      </c>
      <c r="D5" s="114">
        <v>0.36199999999999999</v>
      </c>
      <c r="E5" s="115">
        <v>0.499</v>
      </c>
    </row>
    <row r="6" spans="1:5" x14ac:dyDescent="0.25">
      <c r="A6" s="1">
        <v>2016</v>
      </c>
      <c r="B6" s="30">
        <v>87.3</v>
      </c>
      <c r="C6" s="114">
        <v>0.13700000000000001</v>
      </c>
      <c r="D6" s="114">
        <v>0.34899999999999998</v>
      </c>
      <c r="E6" s="115">
        <v>0.51400000000000001</v>
      </c>
    </row>
    <row r="7" spans="1:5" x14ac:dyDescent="0.25">
      <c r="A7" s="1">
        <v>2017</v>
      </c>
      <c r="B7" s="30">
        <v>80.400000000000006</v>
      </c>
      <c r="C7" s="114">
        <v>0.14299999999999999</v>
      </c>
      <c r="D7" s="114">
        <v>0.32800000000000001</v>
      </c>
      <c r="E7" s="115">
        <v>0.52900000000000003</v>
      </c>
    </row>
    <row r="8" spans="1:5" x14ac:dyDescent="0.25">
      <c r="A8" s="1">
        <v>2018</v>
      </c>
      <c r="B8" s="30">
        <v>74.599999999999994</v>
      </c>
      <c r="C8" s="114">
        <v>0.152</v>
      </c>
      <c r="D8" s="114">
        <v>0.31</v>
      </c>
      <c r="E8" s="115">
        <v>0.53800000000000003</v>
      </c>
    </row>
    <row r="9" spans="1:5" x14ac:dyDescent="0.25">
      <c r="A9" s="6">
        <v>2019</v>
      </c>
      <c r="B9" s="31">
        <v>73.3</v>
      </c>
      <c r="C9" s="116">
        <v>0.16400000000000001</v>
      </c>
      <c r="D9" s="116">
        <v>0.28199999999999997</v>
      </c>
      <c r="E9" s="117">
        <v>0.55400000000000005</v>
      </c>
    </row>
    <row r="11" spans="1:5" x14ac:dyDescent="0.25">
      <c r="A11" t="s">
        <v>74</v>
      </c>
    </row>
    <row r="13" spans="1:5" x14ac:dyDescent="0.25">
      <c r="A1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/>
  </sheetViews>
  <sheetFormatPr defaultColWidth="11.42578125" defaultRowHeight="15" x14ac:dyDescent="0.25"/>
  <cols>
    <col min="1" max="1" width="6.7109375" customWidth="1"/>
    <col min="2" max="2" width="24.7109375" customWidth="1"/>
  </cols>
  <sheetData>
    <row r="1" spans="1:2" x14ac:dyDescent="0.25">
      <c r="A1" t="s">
        <v>157</v>
      </c>
    </row>
    <row r="3" spans="1:2" x14ac:dyDescent="0.25">
      <c r="A3" s="4" t="s">
        <v>2</v>
      </c>
      <c r="B3" s="5" t="s">
        <v>158</v>
      </c>
    </row>
    <row r="4" spans="1:2" x14ac:dyDescent="0.25">
      <c r="A4" s="1">
        <v>2014</v>
      </c>
      <c r="B4" s="32">
        <v>133.5</v>
      </c>
    </row>
    <row r="5" spans="1:2" x14ac:dyDescent="0.25">
      <c r="A5" s="1">
        <v>2015</v>
      </c>
      <c r="B5" s="32">
        <v>138.80000000000001</v>
      </c>
    </row>
    <row r="6" spans="1:2" x14ac:dyDescent="0.25">
      <c r="A6" s="1">
        <v>2016</v>
      </c>
      <c r="B6" s="32">
        <v>147.6</v>
      </c>
    </row>
    <row r="7" spans="1:2" x14ac:dyDescent="0.25">
      <c r="A7" s="1">
        <v>2017</v>
      </c>
      <c r="B7" s="32">
        <v>142.4</v>
      </c>
    </row>
    <row r="8" spans="1:2" x14ac:dyDescent="0.25">
      <c r="A8" s="1">
        <v>2018</v>
      </c>
      <c r="B8" s="32">
        <v>136</v>
      </c>
    </row>
    <row r="9" spans="1:2" x14ac:dyDescent="0.25">
      <c r="A9" s="6">
        <v>2019</v>
      </c>
      <c r="B9" s="33">
        <v>130.69999999999999</v>
      </c>
    </row>
    <row r="11" spans="1:2" x14ac:dyDescent="0.25">
      <c r="A11" t="s">
        <v>74</v>
      </c>
    </row>
    <row r="13" spans="1:2" x14ac:dyDescent="0.25">
      <c r="A1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/>
  </sheetViews>
  <sheetFormatPr defaultColWidth="11.42578125" defaultRowHeight="15" x14ac:dyDescent="0.25"/>
  <cols>
    <col min="1" max="1" width="6.7109375" customWidth="1"/>
    <col min="2" max="2" width="9.7109375" customWidth="1"/>
    <col min="3" max="3" width="6.7109375" customWidth="1"/>
    <col min="4" max="4" width="12.7109375" customWidth="1"/>
    <col min="5" max="5" width="13.7109375" customWidth="1"/>
    <col min="6" max="6" width="11.7109375" customWidth="1"/>
  </cols>
  <sheetData>
    <row r="1" spans="1:6" x14ac:dyDescent="0.25">
      <c r="A1" t="s">
        <v>159</v>
      </c>
    </row>
    <row r="3" spans="1:6" x14ac:dyDescent="0.25">
      <c r="A3" s="4" t="s">
        <v>2</v>
      </c>
      <c r="B3" s="3" t="s">
        <v>134</v>
      </c>
      <c r="C3" s="3" t="s">
        <v>160</v>
      </c>
      <c r="D3" s="3" t="s">
        <v>161</v>
      </c>
      <c r="E3" s="3" t="s">
        <v>162</v>
      </c>
      <c r="F3" s="5" t="s">
        <v>163</v>
      </c>
    </row>
    <row r="4" spans="1:6" x14ac:dyDescent="0.25">
      <c r="A4" s="1">
        <v>2014</v>
      </c>
      <c r="B4">
        <v>85.2</v>
      </c>
      <c r="C4">
        <v>55.5</v>
      </c>
      <c r="D4">
        <v>13.8</v>
      </c>
      <c r="E4">
        <v>10.3</v>
      </c>
      <c r="F4" s="16">
        <v>5.7</v>
      </c>
    </row>
    <row r="5" spans="1:6" x14ac:dyDescent="0.25">
      <c r="A5" s="1">
        <v>2015</v>
      </c>
      <c r="B5">
        <v>88.4</v>
      </c>
      <c r="C5">
        <v>57.8</v>
      </c>
      <c r="D5">
        <v>13.9</v>
      </c>
      <c r="E5">
        <v>10.8</v>
      </c>
      <c r="F5" s="16">
        <v>5.9</v>
      </c>
    </row>
    <row r="6" spans="1:6" x14ac:dyDescent="0.25">
      <c r="A6" s="1">
        <v>2016</v>
      </c>
      <c r="B6">
        <v>91.1</v>
      </c>
      <c r="C6">
        <v>60.3</v>
      </c>
      <c r="D6">
        <v>13.9</v>
      </c>
      <c r="E6">
        <v>10.8</v>
      </c>
      <c r="F6" s="16">
        <v>6</v>
      </c>
    </row>
    <row r="7" spans="1:6" x14ac:dyDescent="0.25">
      <c r="A7" s="1">
        <v>2017</v>
      </c>
      <c r="B7">
        <v>91.7</v>
      </c>
      <c r="C7">
        <v>61.7</v>
      </c>
      <c r="D7">
        <v>13.3</v>
      </c>
      <c r="E7">
        <v>10.6</v>
      </c>
      <c r="F7" s="16">
        <v>6.1</v>
      </c>
    </row>
    <row r="8" spans="1:6" x14ac:dyDescent="0.25">
      <c r="A8" s="1">
        <v>2018</v>
      </c>
      <c r="B8">
        <v>87.6</v>
      </c>
      <c r="C8">
        <v>58.9</v>
      </c>
      <c r="D8">
        <v>12.6</v>
      </c>
      <c r="E8">
        <v>10.5</v>
      </c>
      <c r="F8" s="16">
        <v>5.7</v>
      </c>
    </row>
    <row r="9" spans="1:6" x14ac:dyDescent="0.25">
      <c r="A9" s="6">
        <v>2019</v>
      </c>
      <c r="B9" s="8">
        <v>88.4</v>
      </c>
      <c r="C9" s="8">
        <v>59.5</v>
      </c>
      <c r="D9" s="8">
        <v>12.3</v>
      </c>
      <c r="E9" s="8">
        <v>10.199999999999999</v>
      </c>
      <c r="F9" s="17">
        <v>6.3</v>
      </c>
    </row>
    <row r="11" spans="1:6" x14ac:dyDescent="0.25">
      <c r="A11" t="s">
        <v>74</v>
      </c>
    </row>
    <row r="13" spans="1:6" x14ac:dyDescent="0.25">
      <c r="A1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/>
  </sheetViews>
  <sheetFormatPr defaultColWidth="11.42578125" defaultRowHeight="15" x14ac:dyDescent="0.25"/>
  <cols>
    <col min="1" max="1" width="6.7109375" customWidth="1"/>
    <col min="2" max="2" width="13.7109375" customWidth="1"/>
    <col min="3" max="3" width="12.7109375" customWidth="1"/>
  </cols>
  <sheetData>
    <row r="1" spans="1:3" x14ac:dyDescent="0.25">
      <c r="A1" t="s">
        <v>164</v>
      </c>
    </row>
    <row r="3" spans="1:3" x14ac:dyDescent="0.25">
      <c r="A3" s="4" t="s">
        <v>2</v>
      </c>
      <c r="B3" s="3" t="s">
        <v>165</v>
      </c>
      <c r="C3" s="5" t="s">
        <v>3</v>
      </c>
    </row>
    <row r="4" spans="1:3" x14ac:dyDescent="0.25">
      <c r="A4" s="1" t="s">
        <v>5</v>
      </c>
      <c r="B4" t="s">
        <v>161</v>
      </c>
      <c r="C4" s="2">
        <v>0.16130394491430999</v>
      </c>
    </row>
    <row r="5" spans="1:3" x14ac:dyDescent="0.25">
      <c r="A5" s="1" t="s">
        <v>114</v>
      </c>
      <c r="B5" t="s">
        <v>161</v>
      </c>
      <c r="C5" s="2">
        <v>0.157288120256529</v>
      </c>
    </row>
    <row r="6" spans="1:3" x14ac:dyDescent="0.25">
      <c r="A6" s="1" t="s">
        <v>115</v>
      </c>
      <c r="B6" t="s">
        <v>161</v>
      </c>
      <c r="C6" s="2">
        <v>0.15268625900544699</v>
      </c>
    </row>
    <row r="7" spans="1:3" x14ac:dyDescent="0.25">
      <c r="A7" s="1" t="s">
        <v>116</v>
      </c>
      <c r="B7" t="s">
        <v>161</v>
      </c>
      <c r="C7" s="2">
        <v>0.14495821240753301</v>
      </c>
    </row>
    <row r="8" spans="1:3" x14ac:dyDescent="0.25">
      <c r="A8" s="1" t="s">
        <v>117</v>
      </c>
      <c r="B8" t="s">
        <v>161</v>
      </c>
      <c r="C8" s="2">
        <v>0.143373961471743</v>
      </c>
    </row>
    <row r="9" spans="1:3" x14ac:dyDescent="0.25">
      <c r="A9" s="1" t="s">
        <v>36</v>
      </c>
      <c r="B9" t="s">
        <v>161</v>
      </c>
      <c r="C9" s="2">
        <v>0.139685162341704</v>
      </c>
    </row>
    <row r="10" spans="1:3" x14ac:dyDescent="0.25">
      <c r="A10" s="1" t="s">
        <v>5</v>
      </c>
      <c r="B10" t="s">
        <v>160</v>
      </c>
      <c r="C10" s="2">
        <v>0.65128036692512503</v>
      </c>
    </row>
    <row r="11" spans="1:3" x14ac:dyDescent="0.25">
      <c r="A11" s="1" t="s">
        <v>114</v>
      </c>
      <c r="B11" t="s">
        <v>160</v>
      </c>
      <c r="C11" s="2">
        <v>0.65343678953976303</v>
      </c>
    </row>
    <row r="12" spans="1:3" x14ac:dyDescent="0.25">
      <c r="A12" s="1" t="s">
        <v>115</v>
      </c>
      <c r="B12" t="s">
        <v>160</v>
      </c>
      <c r="C12" s="2">
        <v>0.66273502020734498</v>
      </c>
    </row>
    <row r="13" spans="1:3" x14ac:dyDescent="0.25">
      <c r="A13" s="1" t="s">
        <v>116</v>
      </c>
      <c r="B13" t="s">
        <v>160</v>
      </c>
      <c r="C13" s="2">
        <v>0.67305300368778198</v>
      </c>
    </row>
    <row r="14" spans="1:3" x14ac:dyDescent="0.25">
      <c r="A14" s="1" t="s">
        <v>117</v>
      </c>
      <c r="B14" t="s">
        <v>160</v>
      </c>
      <c r="C14" s="2">
        <v>0.67208755592075198</v>
      </c>
    </row>
    <row r="15" spans="1:3" x14ac:dyDescent="0.25">
      <c r="A15" s="1" t="s">
        <v>36</v>
      </c>
      <c r="B15" t="s">
        <v>160</v>
      </c>
      <c r="C15" s="2">
        <v>0.67373221823614005</v>
      </c>
    </row>
    <row r="16" spans="1:3" x14ac:dyDescent="0.25">
      <c r="A16" s="1" t="s">
        <v>5</v>
      </c>
      <c r="B16" t="s">
        <v>162</v>
      </c>
      <c r="C16" s="2">
        <v>0.120447160670506</v>
      </c>
    </row>
    <row r="17" spans="1:3" x14ac:dyDescent="0.25">
      <c r="A17" s="1" t="s">
        <v>114</v>
      </c>
      <c r="B17" t="s">
        <v>162</v>
      </c>
      <c r="C17" s="2">
        <v>0.122654420829987</v>
      </c>
    </row>
    <row r="18" spans="1:3" x14ac:dyDescent="0.25">
      <c r="A18" s="1" t="s">
        <v>115</v>
      </c>
      <c r="B18" t="s">
        <v>162</v>
      </c>
      <c r="C18" s="2">
        <v>0.11846555965559701</v>
      </c>
    </row>
    <row r="19" spans="1:3" x14ac:dyDescent="0.25">
      <c r="A19" s="1" t="s">
        <v>116</v>
      </c>
      <c r="B19" t="s">
        <v>162</v>
      </c>
      <c r="C19" s="2">
        <v>0.115805093067406</v>
      </c>
    </row>
    <row r="20" spans="1:3" x14ac:dyDescent="0.25">
      <c r="A20" s="1" t="s">
        <v>117</v>
      </c>
      <c r="B20" t="s">
        <v>162</v>
      </c>
      <c r="C20" s="2">
        <v>0.119830183511367</v>
      </c>
    </row>
    <row r="21" spans="1:3" x14ac:dyDescent="0.25">
      <c r="A21" s="1" t="s">
        <v>36</v>
      </c>
      <c r="B21" t="s">
        <v>162</v>
      </c>
      <c r="C21" s="2">
        <v>0.115749804782545</v>
      </c>
    </row>
    <row r="22" spans="1:3" x14ac:dyDescent="0.25">
      <c r="A22" s="1" t="s">
        <v>5</v>
      </c>
      <c r="B22" t="s">
        <v>163</v>
      </c>
      <c r="C22" s="2">
        <v>6.6968527490058494E-2</v>
      </c>
    </row>
    <row r="23" spans="1:3" x14ac:dyDescent="0.25">
      <c r="A23" s="1" t="s">
        <v>114</v>
      </c>
      <c r="B23" t="s">
        <v>163</v>
      </c>
      <c r="C23" s="2">
        <v>6.6620669373720506E-2</v>
      </c>
    </row>
    <row r="24" spans="1:3" x14ac:dyDescent="0.25">
      <c r="A24" s="1" t="s">
        <v>115</v>
      </c>
      <c r="B24" t="s">
        <v>163</v>
      </c>
      <c r="C24" s="2">
        <v>6.6113161131611295E-2</v>
      </c>
    </row>
    <row r="25" spans="1:3" x14ac:dyDescent="0.25">
      <c r="A25" s="1" t="s">
        <v>116</v>
      </c>
      <c r="B25" t="s">
        <v>163</v>
      </c>
      <c r="C25" s="2">
        <v>6.6183690837279305E-2</v>
      </c>
    </row>
    <row r="26" spans="1:3" x14ac:dyDescent="0.25">
      <c r="A26" s="1" t="s">
        <v>117</v>
      </c>
      <c r="B26" t="s">
        <v>163</v>
      </c>
      <c r="C26" s="2">
        <v>6.4708299096137997E-2</v>
      </c>
    </row>
    <row r="27" spans="1:3" x14ac:dyDescent="0.25">
      <c r="A27" s="6" t="s">
        <v>36</v>
      </c>
      <c r="B27" s="8" t="s">
        <v>163</v>
      </c>
      <c r="C27" s="7">
        <v>7.0832814639611594E-2</v>
      </c>
    </row>
    <row r="29" spans="1:3" x14ac:dyDescent="0.25">
      <c r="A29" t="s">
        <v>74</v>
      </c>
    </row>
    <row r="31" spans="1:3" x14ac:dyDescent="0.25">
      <c r="A3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9"/>
  <sheetViews>
    <sheetView workbookViewId="0"/>
  </sheetViews>
  <sheetFormatPr defaultColWidth="11.42578125" defaultRowHeight="15" x14ac:dyDescent="0.25"/>
  <cols>
    <col min="1" max="1" width="17.7109375" customWidth="1"/>
    <col min="2" max="2" width="6.7109375" customWidth="1"/>
    <col min="3" max="3" width="9.7109375" customWidth="1"/>
  </cols>
  <sheetData>
    <row r="1" spans="1:3" x14ac:dyDescent="0.25">
      <c r="A1" t="s">
        <v>38</v>
      </c>
    </row>
    <row r="3" spans="1:3" x14ac:dyDescent="0.25">
      <c r="A3" s="4" t="s">
        <v>1</v>
      </c>
      <c r="B3" s="3" t="s">
        <v>2</v>
      </c>
      <c r="C3" s="5" t="s">
        <v>3</v>
      </c>
    </row>
    <row r="4" spans="1:3" x14ac:dyDescent="0.25">
      <c r="A4" s="1" t="s">
        <v>7</v>
      </c>
      <c r="B4" t="s">
        <v>5</v>
      </c>
      <c r="C4" s="2">
        <v>5.5999999999999999E-3</v>
      </c>
    </row>
    <row r="5" spans="1:3" x14ac:dyDescent="0.25">
      <c r="A5" s="1" t="s">
        <v>16</v>
      </c>
      <c r="B5" t="s">
        <v>5</v>
      </c>
      <c r="C5" s="2">
        <v>5.7000000000000002E-3</v>
      </c>
    </row>
    <row r="6" spans="1:3" x14ac:dyDescent="0.25">
      <c r="A6" s="1" t="s">
        <v>10</v>
      </c>
      <c r="B6" t="s">
        <v>5</v>
      </c>
      <c r="C6" s="2">
        <v>5.7000000000000002E-3</v>
      </c>
    </row>
    <row r="7" spans="1:3" x14ac:dyDescent="0.25">
      <c r="A7" s="1" t="s">
        <v>11</v>
      </c>
      <c r="B7" t="s">
        <v>5</v>
      </c>
      <c r="C7" s="2">
        <v>6.0000000000000001E-3</v>
      </c>
    </row>
    <row r="8" spans="1:3" x14ac:dyDescent="0.25">
      <c r="A8" s="1" t="s">
        <v>18</v>
      </c>
      <c r="B8" t="s">
        <v>5</v>
      </c>
      <c r="C8" s="2">
        <v>6.0000000000000001E-3</v>
      </c>
    </row>
    <row r="9" spans="1:3" x14ac:dyDescent="0.25">
      <c r="A9" s="1" t="s">
        <v>32</v>
      </c>
      <c r="B9" t="s">
        <v>5</v>
      </c>
      <c r="C9" s="2">
        <v>6.1999999999999998E-3</v>
      </c>
    </row>
    <row r="10" spans="1:3" x14ac:dyDescent="0.25">
      <c r="A10" s="1" t="s">
        <v>22</v>
      </c>
      <c r="B10" t="s">
        <v>5</v>
      </c>
      <c r="C10" s="2">
        <v>6.3E-3</v>
      </c>
    </row>
    <row r="11" spans="1:3" x14ac:dyDescent="0.25">
      <c r="A11" s="1" t="s">
        <v>6</v>
      </c>
      <c r="B11" t="s">
        <v>5</v>
      </c>
      <c r="C11" s="2">
        <v>6.3E-3</v>
      </c>
    </row>
    <row r="12" spans="1:3" x14ac:dyDescent="0.25">
      <c r="A12" s="1" t="s">
        <v>12</v>
      </c>
      <c r="B12" t="s">
        <v>5</v>
      </c>
      <c r="C12" s="2">
        <v>6.3E-3</v>
      </c>
    </row>
    <row r="13" spans="1:3" x14ac:dyDescent="0.25">
      <c r="A13" s="1" t="s">
        <v>8</v>
      </c>
      <c r="B13" t="s">
        <v>5</v>
      </c>
      <c r="C13" s="2">
        <v>6.3E-3</v>
      </c>
    </row>
    <row r="14" spans="1:3" x14ac:dyDescent="0.25">
      <c r="A14" s="1" t="s">
        <v>19</v>
      </c>
      <c r="B14" t="s">
        <v>5</v>
      </c>
      <c r="C14" s="2">
        <v>6.3E-3</v>
      </c>
    </row>
    <row r="15" spans="1:3" x14ac:dyDescent="0.25">
      <c r="A15" s="1" t="s">
        <v>21</v>
      </c>
      <c r="B15" t="s">
        <v>5</v>
      </c>
      <c r="C15" s="2">
        <v>6.3E-3</v>
      </c>
    </row>
    <row r="16" spans="1:3" x14ac:dyDescent="0.25">
      <c r="A16" s="1" t="s">
        <v>23</v>
      </c>
      <c r="B16" t="s">
        <v>5</v>
      </c>
      <c r="C16" s="2">
        <v>6.4000000000000003E-3</v>
      </c>
    </row>
    <row r="17" spans="1:3" x14ac:dyDescent="0.25">
      <c r="A17" s="1" t="s">
        <v>4</v>
      </c>
      <c r="B17" t="s">
        <v>5</v>
      </c>
      <c r="C17" s="2">
        <v>6.4000000000000003E-3</v>
      </c>
    </row>
    <row r="18" spans="1:3" x14ac:dyDescent="0.25">
      <c r="A18" s="1" t="s">
        <v>13</v>
      </c>
      <c r="B18" t="s">
        <v>5</v>
      </c>
      <c r="C18" s="2">
        <v>6.4000000000000003E-3</v>
      </c>
    </row>
    <row r="19" spans="1:3" x14ac:dyDescent="0.25">
      <c r="A19" s="1" t="s">
        <v>28</v>
      </c>
      <c r="B19" t="s">
        <v>5</v>
      </c>
      <c r="C19" s="2">
        <v>6.4000000000000003E-3</v>
      </c>
    </row>
    <row r="20" spans="1:3" x14ac:dyDescent="0.25">
      <c r="A20" s="1" t="s">
        <v>20</v>
      </c>
      <c r="B20" t="s">
        <v>5</v>
      </c>
      <c r="C20" s="2">
        <v>6.4000000000000003E-3</v>
      </c>
    </row>
    <row r="21" spans="1:3" x14ac:dyDescent="0.25">
      <c r="A21" s="1" t="s">
        <v>25</v>
      </c>
      <c r="B21" t="s">
        <v>5</v>
      </c>
      <c r="C21" s="2">
        <v>6.6E-3</v>
      </c>
    </row>
    <row r="22" spans="1:3" x14ac:dyDescent="0.25">
      <c r="A22" s="1" t="s">
        <v>34</v>
      </c>
      <c r="B22" t="s">
        <v>5</v>
      </c>
      <c r="C22" s="2">
        <v>6.7999999999999996E-3</v>
      </c>
    </row>
    <row r="23" spans="1:3" x14ac:dyDescent="0.25">
      <c r="A23" s="1" t="s">
        <v>17</v>
      </c>
      <c r="B23" t="s">
        <v>5</v>
      </c>
      <c r="C23" s="2">
        <v>7.0000000000000001E-3</v>
      </c>
    </row>
    <row r="24" spans="1:3" x14ac:dyDescent="0.25">
      <c r="A24" s="1" t="s">
        <v>35</v>
      </c>
      <c r="B24" t="s">
        <v>5</v>
      </c>
      <c r="C24" s="2">
        <v>7.1999999999999998E-3</v>
      </c>
    </row>
    <row r="25" spans="1:3" x14ac:dyDescent="0.25">
      <c r="A25" s="1" t="s">
        <v>30</v>
      </c>
      <c r="B25" t="s">
        <v>5</v>
      </c>
      <c r="C25" s="2">
        <v>7.1999999999999998E-3</v>
      </c>
    </row>
    <row r="26" spans="1:3" x14ac:dyDescent="0.25">
      <c r="A26" s="1" t="s">
        <v>29</v>
      </c>
      <c r="B26" t="s">
        <v>5</v>
      </c>
      <c r="C26" s="2">
        <v>7.3000000000000001E-3</v>
      </c>
    </row>
    <row r="27" spans="1:3" x14ac:dyDescent="0.25">
      <c r="A27" s="1" t="s">
        <v>24</v>
      </c>
      <c r="B27" t="s">
        <v>5</v>
      </c>
      <c r="C27" s="2">
        <v>7.4000000000000003E-3</v>
      </c>
    </row>
    <row r="28" spans="1:3" x14ac:dyDescent="0.25">
      <c r="A28" s="1" t="s">
        <v>15</v>
      </c>
      <c r="B28" t="s">
        <v>5</v>
      </c>
      <c r="C28" s="2">
        <v>7.4000000000000003E-3</v>
      </c>
    </row>
    <row r="29" spans="1:3" x14ac:dyDescent="0.25">
      <c r="A29" s="1" t="s">
        <v>31</v>
      </c>
      <c r="B29" t="s">
        <v>5</v>
      </c>
      <c r="C29" s="2">
        <v>7.4999999999999997E-3</v>
      </c>
    </row>
    <row r="30" spans="1:3" x14ac:dyDescent="0.25">
      <c r="A30" s="1" t="s">
        <v>9</v>
      </c>
      <c r="B30" t="s">
        <v>5</v>
      </c>
      <c r="C30" s="2">
        <v>7.6E-3</v>
      </c>
    </row>
    <row r="31" spans="1:3" x14ac:dyDescent="0.25">
      <c r="A31" s="1" t="s">
        <v>26</v>
      </c>
      <c r="B31" t="s">
        <v>5</v>
      </c>
      <c r="C31" s="2">
        <v>7.6E-3</v>
      </c>
    </row>
    <row r="32" spans="1:3" x14ac:dyDescent="0.25">
      <c r="A32" s="1" t="s">
        <v>14</v>
      </c>
      <c r="B32" t="s">
        <v>5</v>
      </c>
      <c r="C32" s="2">
        <v>7.7000000000000002E-3</v>
      </c>
    </row>
    <row r="33" spans="1:3" x14ac:dyDescent="0.25">
      <c r="A33" s="1" t="s">
        <v>27</v>
      </c>
      <c r="B33" t="s">
        <v>5</v>
      </c>
      <c r="C33" s="2">
        <v>7.7000000000000002E-3</v>
      </c>
    </row>
    <row r="34" spans="1:3" x14ac:dyDescent="0.25">
      <c r="A34" s="1" t="s">
        <v>33</v>
      </c>
      <c r="B34" t="s">
        <v>5</v>
      </c>
      <c r="C34" s="2">
        <v>7.9000000000000008E-3</v>
      </c>
    </row>
    <row r="35" spans="1:3" x14ac:dyDescent="0.25">
      <c r="A35" s="1" t="s">
        <v>7</v>
      </c>
      <c r="B35" t="s">
        <v>36</v>
      </c>
      <c r="C35" s="2">
        <v>5.5999999999999999E-3</v>
      </c>
    </row>
    <row r="36" spans="1:3" x14ac:dyDescent="0.25">
      <c r="A36" s="1" t="s">
        <v>10</v>
      </c>
      <c r="B36" t="s">
        <v>36</v>
      </c>
      <c r="C36" s="2">
        <v>5.7000000000000002E-3</v>
      </c>
    </row>
    <row r="37" spans="1:3" x14ac:dyDescent="0.25">
      <c r="A37" s="1" t="s">
        <v>16</v>
      </c>
      <c r="B37" t="s">
        <v>36</v>
      </c>
      <c r="C37" s="2">
        <v>5.7000000000000002E-3</v>
      </c>
    </row>
    <row r="38" spans="1:3" x14ac:dyDescent="0.25">
      <c r="A38" s="1" t="s">
        <v>11</v>
      </c>
      <c r="B38" t="s">
        <v>36</v>
      </c>
      <c r="C38" s="2">
        <v>5.8999999999999999E-3</v>
      </c>
    </row>
    <row r="39" spans="1:3" x14ac:dyDescent="0.25">
      <c r="A39" s="1" t="s">
        <v>22</v>
      </c>
      <c r="B39" t="s">
        <v>36</v>
      </c>
      <c r="C39" s="2">
        <v>6.1999999999999998E-3</v>
      </c>
    </row>
    <row r="40" spans="1:3" x14ac:dyDescent="0.25">
      <c r="A40" s="1" t="s">
        <v>32</v>
      </c>
      <c r="B40" t="s">
        <v>36</v>
      </c>
      <c r="C40" s="2">
        <v>6.3E-3</v>
      </c>
    </row>
    <row r="41" spans="1:3" x14ac:dyDescent="0.25">
      <c r="A41" s="1" t="s">
        <v>6</v>
      </c>
      <c r="B41" t="s">
        <v>36</v>
      </c>
      <c r="C41" s="2">
        <v>6.3E-3</v>
      </c>
    </row>
    <row r="42" spans="1:3" x14ac:dyDescent="0.25">
      <c r="A42" s="1" t="s">
        <v>12</v>
      </c>
      <c r="B42" t="s">
        <v>36</v>
      </c>
      <c r="C42" s="2">
        <v>6.3E-3</v>
      </c>
    </row>
    <row r="43" spans="1:3" x14ac:dyDescent="0.25">
      <c r="A43" s="1" t="s">
        <v>8</v>
      </c>
      <c r="B43" t="s">
        <v>36</v>
      </c>
      <c r="C43" s="2">
        <v>6.3E-3</v>
      </c>
    </row>
    <row r="44" spans="1:3" x14ac:dyDescent="0.25">
      <c r="A44" s="1" t="s">
        <v>19</v>
      </c>
      <c r="B44" t="s">
        <v>36</v>
      </c>
      <c r="C44" s="2">
        <v>6.3E-3</v>
      </c>
    </row>
    <row r="45" spans="1:3" x14ac:dyDescent="0.25">
      <c r="A45" s="1" t="s">
        <v>23</v>
      </c>
      <c r="B45" t="s">
        <v>36</v>
      </c>
      <c r="C45" s="2">
        <v>6.3E-3</v>
      </c>
    </row>
    <row r="46" spans="1:3" x14ac:dyDescent="0.25">
      <c r="A46" s="1" t="s">
        <v>21</v>
      </c>
      <c r="B46" t="s">
        <v>36</v>
      </c>
      <c r="C46" s="2">
        <v>6.3E-3</v>
      </c>
    </row>
    <row r="47" spans="1:3" x14ac:dyDescent="0.25">
      <c r="A47" s="1" t="s">
        <v>4</v>
      </c>
      <c r="B47" t="s">
        <v>36</v>
      </c>
      <c r="C47" s="2">
        <v>6.3E-3</v>
      </c>
    </row>
    <row r="48" spans="1:3" x14ac:dyDescent="0.25">
      <c r="A48" s="1" t="s">
        <v>13</v>
      </c>
      <c r="B48" t="s">
        <v>36</v>
      </c>
      <c r="C48" s="2">
        <v>6.4000000000000003E-3</v>
      </c>
    </row>
    <row r="49" spans="1:3" x14ac:dyDescent="0.25">
      <c r="A49" s="1" t="s">
        <v>20</v>
      </c>
      <c r="B49" t="s">
        <v>36</v>
      </c>
      <c r="C49" s="2">
        <v>6.4000000000000003E-3</v>
      </c>
    </row>
    <row r="50" spans="1:3" x14ac:dyDescent="0.25">
      <c r="A50" s="1" t="s">
        <v>18</v>
      </c>
      <c r="B50" t="s">
        <v>36</v>
      </c>
      <c r="C50" s="2">
        <v>6.4000000000000003E-3</v>
      </c>
    </row>
    <row r="51" spans="1:3" x14ac:dyDescent="0.25">
      <c r="A51" s="1" t="s">
        <v>28</v>
      </c>
      <c r="B51" t="s">
        <v>36</v>
      </c>
      <c r="C51" s="2">
        <v>6.4000000000000003E-3</v>
      </c>
    </row>
    <row r="52" spans="1:3" x14ac:dyDescent="0.25">
      <c r="A52" s="1" t="s">
        <v>25</v>
      </c>
      <c r="B52" t="s">
        <v>36</v>
      </c>
      <c r="C52" s="2">
        <v>6.7000000000000002E-3</v>
      </c>
    </row>
    <row r="53" spans="1:3" x14ac:dyDescent="0.25">
      <c r="A53" s="1" t="s">
        <v>34</v>
      </c>
      <c r="B53" t="s">
        <v>36</v>
      </c>
      <c r="C53" s="2">
        <v>6.7000000000000002E-3</v>
      </c>
    </row>
    <row r="54" spans="1:3" x14ac:dyDescent="0.25">
      <c r="A54" s="1" t="s">
        <v>17</v>
      </c>
      <c r="B54" t="s">
        <v>36</v>
      </c>
      <c r="C54" s="2">
        <v>6.7999999999999996E-3</v>
      </c>
    </row>
    <row r="55" spans="1:3" x14ac:dyDescent="0.25">
      <c r="A55" s="1" t="s">
        <v>30</v>
      </c>
      <c r="B55" t="s">
        <v>36</v>
      </c>
      <c r="C55" s="2">
        <v>7.3000000000000001E-3</v>
      </c>
    </row>
    <row r="56" spans="1:3" x14ac:dyDescent="0.25">
      <c r="A56" s="1" t="s">
        <v>29</v>
      </c>
      <c r="B56" t="s">
        <v>36</v>
      </c>
      <c r="C56" s="2">
        <v>7.3000000000000001E-3</v>
      </c>
    </row>
    <row r="57" spans="1:3" x14ac:dyDescent="0.25">
      <c r="A57" s="1" t="s">
        <v>24</v>
      </c>
      <c r="B57" t="s">
        <v>36</v>
      </c>
      <c r="C57" s="2">
        <v>7.4000000000000003E-3</v>
      </c>
    </row>
    <row r="58" spans="1:3" x14ac:dyDescent="0.25">
      <c r="A58" s="1" t="s">
        <v>35</v>
      </c>
      <c r="B58" t="s">
        <v>36</v>
      </c>
      <c r="C58" s="2">
        <v>7.4000000000000003E-3</v>
      </c>
    </row>
    <row r="59" spans="1:3" x14ac:dyDescent="0.25">
      <c r="A59" s="1" t="s">
        <v>15</v>
      </c>
      <c r="B59" t="s">
        <v>36</v>
      </c>
      <c r="C59" s="2">
        <v>7.4999999999999997E-3</v>
      </c>
    </row>
    <row r="60" spans="1:3" x14ac:dyDescent="0.25">
      <c r="A60" s="1" t="s">
        <v>31</v>
      </c>
      <c r="B60" t="s">
        <v>36</v>
      </c>
      <c r="C60" s="2">
        <v>7.4999999999999997E-3</v>
      </c>
    </row>
    <row r="61" spans="1:3" x14ac:dyDescent="0.25">
      <c r="A61" s="1" t="s">
        <v>9</v>
      </c>
      <c r="B61" t="s">
        <v>36</v>
      </c>
      <c r="C61" s="2">
        <v>7.6E-3</v>
      </c>
    </row>
    <row r="62" spans="1:3" x14ac:dyDescent="0.25">
      <c r="A62" s="1" t="s">
        <v>26</v>
      </c>
      <c r="B62" t="s">
        <v>36</v>
      </c>
      <c r="C62" s="2">
        <v>7.7000000000000002E-3</v>
      </c>
    </row>
    <row r="63" spans="1:3" x14ac:dyDescent="0.25">
      <c r="A63" s="1" t="s">
        <v>14</v>
      </c>
      <c r="B63" t="s">
        <v>36</v>
      </c>
      <c r="C63" s="2">
        <v>7.7000000000000002E-3</v>
      </c>
    </row>
    <row r="64" spans="1:3" x14ac:dyDescent="0.25">
      <c r="A64" s="1" t="s">
        <v>27</v>
      </c>
      <c r="B64" t="s">
        <v>36</v>
      </c>
      <c r="C64" s="2">
        <v>7.7000000000000002E-3</v>
      </c>
    </row>
    <row r="65" spans="1:3" x14ac:dyDescent="0.25">
      <c r="A65" s="6" t="s">
        <v>33</v>
      </c>
      <c r="B65" s="8" t="s">
        <v>36</v>
      </c>
      <c r="C65" s="7">
        <v>7.9000000000000008E-3</v>
      </c>
    </row>
    <row r="67" spans="1:3" x14ac:dyDescent="0.25">
      <c r="A67" t="s">
        <v>37</v>
      </c>
    </row>
    <row r="69" spans="1:3" x14ac:dyDescent="0.25">
      <c r="A6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F13" sqref="F13"/>
    </sheetView>
  </sheetViews>
  <sheetFormatPr defaultColWidth="11.42578125" defaultRowHeight="15" x14ac:dyDescent="0.25"/>
  <cols>
    <col min="1" max="1" width="28.7109375" customWidth="1"/>
    <col min="2" max="2" width="43.7109375" customWidth="1"/>
    <col min="3" max="3" width="39.7109375" customWidth="1"/>
  </cols>
  <sheetData>
    <row r="1" spans="1:3" x14ac:dyDescent="0.25">
      <c r="A1" t="s">
        <v>166</v>
      </c>
    </row>
    <row r="3" spans="1:3" x14ac:dyDescent="0.25">
      <c r="A3" s="4" t="s">
        <v>167</v>
      </c>
      <c r="B3" s="3" t="s">
        <v>168</v>
      </c>
      <c r="C3" s="5" t="s">
        <v>169</v>
      </c>
    </row>
    <row r="4" spans="1:3" x14ac:dyDescent="0.25">
      <c r="A4" s="1">
        <v>2014</v>
      </c>
      <c r="B4" s="114">
        <v>0.21099999999999999</v>
      </c>
      <c r="C4" s="115">
        <v>0.23200000000000001</v>
      </c>
    </row>
    <row r="5" spans="1:3" x14ac:dyDescent="0.25">
      <c r="A5" s="1">
        <v>2015</v>
      </c>
      <c r="B5" s="114">
        <v>0.20899999999999999</v>
      </c>
      <c r="C5" s="115">
        <v>0.23</v>
      </c>
    </row>
    <row r="6" spans="1:3" x14ac:dyDescent="0.25">
      <c r="A6" s="1">
        <v>2016</v>
      </c>
      <c r="B6" s="114">
        <v>0.20499999999999999</v>
      </c>
      <c r="C6" s="115">
        <v>0.22700000000000001</v>
      </c>
    </row>
    <row r="7" spans="1:3" x14ac:dyDescent="0.25">
      <c r="A7" s="1">
        <v>2017</v>
      </c>
      <c r="B7" s="114">
        <v>0.193</v>
      </c>
      <c r="C7" s="115">
        <v>0.214</v>
      </c>
    </row>
    <row r="8" spans="1:3" x14ac:dyDescent="0.25">
      <c r="A8" s="1">
        <v>2018</v>
      </c>
      <c r="B8" s="114">
        <v>0.192</v>
      </c>
      <c r="C8" s="115">
        <v>0.21199999999999999</v>
      </c>
    </row>
    <row r="9" spans="1:3" x14ac:dyDescent="0.25">
      <c r="A9" s="6">
        <v>2019</v>
      </c>
      <c r="B9" s="116">
        <v>0.186</v>
      </c>
      <c r="C9" s="117">
        <v>0.20499999999999999</v>
      </c>
    </row>
    <row r="11" spans="1:3" x14ac:dyDescent="0.25">
      <c r="A11" t="s">
        <v>74</v>
      </c>
    </row>
    <row r="13" spans="1:3" x14ac:dyDescent="0.25">
      <c r="A1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G31" sqref="G31"/>
    </sheetView>
  </sheetViews>
  <sheetFormatPr defaultColWidth="11.42578125" defaultRowHeight="15" x14ac:dyDescent="0.25"/>
  <cols>
    <col min="1" max="1" width="28.7109375" customWidth="1"/>
    <col min="2" max="2" width="56.7109375" customWidth="1"/>
    <col min="3" max="3" width="52.7109375" customWidth="1"/>
  </cols>
  <sheetData>
    <row r="1" spans="1:3" x14ac:dyDescent="0.25">
      <c r="A1" t="s">
        <v>170</v>
      </c>
    </row>
    <row r="3" spans="1:3" x14ac:dyDescent="0.25">
      <c r="A3" s="4" t="s">
        <v>167</v>
      </c>
      <c r="B3" s="3" t="s">
        <v>171</v>
      </c>
      <c r="C3" s="5" t="s">
        <v>172</v>
      </c>
    </row>
    <row r="4" spans="1:3" x14ac:dyDescent="0.25">
      <c r="A4" s="1">
        <v>2014</v>
      </c>
      <c r="B4" s="102">
        <v>1.8</v>
      </c>
      <c r="C4" s="74">
        <v>2.4</v>
      </c>
    </row>
    <row r="5" spans="1:3" x14ac:dyDescent="0.25">
      <c r="A5" s="1">
        <v>2015</v>
      </c>
      <c r="B5" s="102">
        <v>1.8</v>
      </c>
      <c r="C5" s="74">
        <v>2.4</v>
      </c>
    </row>
    <row r="6" spans="1:3" x14ac:dyDescent="0.25">
      <c r="A6" s="1">
        <v>2016</v>
      </c>
      <c r="B6" s="102">
        <v>1.8</v>
      </c>
      <c r="C6" s="74">
        <v>2.2999999999999998</v>
      </c>
    </row>
    <row r="7" spans="1:3" x14ac:dyDescent="0.25">
      <c r="A7" s="1">
        <v>2017</v>
      </c>
      <c r="B7" s="102">
        <v>1.7</v>
      </c>
      <c r="C7" s="74">
        <v>2.2000000000000002</v>
      </c>
    </row>
    <row r="8" spans="1:3" x14ac:dyDescent="0.25">
      <c r="A8" s="1">
        <v>2018</v>
      </c>
      <c r="B8" s="102">
        <v>1.7</v>
      </c>
      <c r="C8" s="74">
        <v>2.2000000000000002</v>
      </c>
    </row>
    <row r="9" spans="1:3" x14ac:dyDescent="0.25">
      <c r="A9" s="6">
        <v>2019</v>
      </c>
      <c r="B9" s="105">
        <v>1.7</v>
      </c>
      <c r="C9" s="75">
        <v>2.1</v>
      </c>
    </row>
    <row r="11" spans="1:3" x14ac:dyDescent="0.25">
      <c r="A11" t="s">
        <v>74</v>
      </c>
    </row>
    <row r="13" spans="1:3" x14ac:dyDescent="0.25">
      <c r="A1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/>
  </sheetViews>
  <sheetFormatPr defaultColWidth="11.42578125" defaultRowHeight="15" x14ac:dyDescent="0.25"/>
  <cols>
    <col min="1" max="1" width="22.7109375" customWidth="1"/>
    <col min="2" max="2" width="20.7109375" customWidth="1"/>
    <col min="3" max="3" width="18.7109375" customWidth="1"/>
  </cols>
  <sheetData>
    <row r="1" spans="1:3" x14ac:dyDescent="0.25">
      <c r="A1" t="s">
        <v>173</v>
      </c>
    </row>
    <row r="3" spans="1:3" x14ac:dyDescent="0.25">
      <c r="A3" s="4" t="s">
        <v>174</v>
      </c>
      <c r="B3" s="3" t="s">
        <v>175</v>
      </c>
      <c r="C3" s="5" t="s">
        <v>176</v>
      </c>
    </row>
    <row r="4" spans="1:3" x14ac:dyDescent="0.25">
      <c r="A4" s="1" t="s">
        <v>160</v>
      </c>
      <c r="B4" t="s">
        <v>177</v>
      </c>
      <c r="C4" s="34">
        <v>7597</v>
      </c>
    </row>
    <row r="5" spans="1:3" x14ac:dyDescent="0.25">
      <c r="A5" s="1" t="s">
        <v>160</v>
      </c>
      <c r="B5" t="s">
        <v>160</v>
      </c>
      <c r="C5" s="34">
        <v>127054</v>
      </c>
    </row>
    <row r="6" spans="1:3" x14ac:dyDescent="0.25">
      <c r="A6" s="1" t="s">
        <v>177</v>
      </c>
      <c r="B6" t="s">
        <v>177</v>
      </c>
      <c r="C6" s="34">
        <v>30579</v>
      </c>
    </row>
    <row r="7" spans="1:3" x14ac:dyDescent="0.25">
      <c r="A7" s="1" t="s">
        <v>177</v>
      </c>
      <c r="B7" t="s">
        <v>178</v>
      </c>
      <c r="C7" s="34">
        <v>10658</v>
      </c>
    </row>
    <row r="8" spans="1:3" x14ac:dyDescent="0.25">
      <c r="A8" s="1" t="s">
        <v>179</v>
      </c>
      <c r="B8" t="s">
        <v>179</v>
      </c>
      <c r="C8" s="34">
        <v>28940</v>
      </c>
    </row>
    <row r="9" spans="1:3" x14ac:dyDescent="0.25">
      <c r="A9" s="1" t="s">
        <v>160</v>
      </c>
      <c r="B9" t="s">
        <v>179</v>
      </c>
      <c r="C9" s="34">
        <v>5037</v>
      </c>
    </row>
    <row r="10" spans="1:3" x14ac:dyDescent="0.25">
      <c r="A10" s="1" t="s">
        <v>160</v>
      </c>
      <c r="B10" t="s">
        <v>178</v>
      </c>
      <c r="C10" s="34">
        <v>3460</v>
      </c>
    </row>
    <row r="11" spans="1:3" x14ac:dyDescent="0.25">
      <c r="A11" s="1" t="s">
        <v>177</v>
      </c>
      <c r="B11" t="s">
        <v>160</v>
      </c>
      <c r="C11" s="34">
        <v>8512</v>
      </c>
    </row>
    <row r="12" spans="1:3" x14ac:dyDescent="0.25">
      <c r="A12" s="1" t="s">
        <v>178</v>
      </c>
      <c r="B12" t="s">
        <v>179</v>
      </c>
      <c r="C12" s="34">
        <v>1035</v>
      </c>
    </row>
    <row r="13" spans="1:3" x14ac:dyDescent="0.25">
      <c r="A13" s="1" t="s">
        <v>178</v>
      </c>
      <c r="B13" t="s">
        <v>177</v>
      </c>
      <c r="C13" s="34">
        <v>1670</v>
      </c>
    </row>
    <row r="14" spans="1:3" x14ac:dyDescent="0.25">
      <c r="A14" s="1" t="s">
        <v>177</v>
      </c>
      <c r="B14" t="s">
        <v>179</v>
      </c>
      <c r="C14" s="34">
        <v>2626</v>
      </c>
    </row>
    <row r="15" spans="1:3" x14ac:dyDescent="0.25">
      <c r="A15" s="1" t="s">
        <v>179</v>
      </c>
      <c r="B15" t="s">
        <v>160</v>
      </c>
      <c r="C15" s="34">
        <v>5372</v>
      </c>
    </row>
    <row r="16" spans="1:3" x14ac:dyDescent="0.25">
      <c r="A16" s="1" t="s">
        <v>179</v>
      </c>
      <c r="B16" t="s">
        <v>177</v>
      </c>
      <c r="C16" s="34">
        <v>1369</v>
      </c>
    </row>
    <row r="17" spans="1:3" x14ac:dyDescent="0.25">
      <c r="A17" s="1" t="s">
        <v>178</v>
      </c>
      <c r="B17" t="s">
        <v>178</v>
      </c>
      <c r="C17" s="34">
        <v>8160</v>
      </c>
    </row>
    <row r="18" spans="1:3" x14ac:dyDescent="0.25">
      <c r="A18" s="1" t="s">
        <v>178</v>
      </c>
      <c r="B18" t="s">
        <v>160</v>
      </c>
      <c r="C18" s="34">
        <v>2988</v>
      </c>
    </row>
    <row r="19" spans="1:3" x14ac:dyDescent="0.25">
      <c r="A19" s="6" t="s">
        <v>179</v>
      </c>
      <c r="B19" s="8" t="s">
        <v>178</v>
      </c>
      <c r="C19" s="35">
        <v>1260</v>
      </c>
    </row>
    <row r="21" spans="1:3" x14ac:dyDescent="0.25">
      <c r="A21" t="s">
        <v>74</v>
      </c>
    </row>
    <row r="23" spans="1:3" x14ac:dyDescent="0.25">
      <c r="A2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defaultColWidth="11.42578125" defaultRowHeight="15" x14ac:dyDescent="0.25"/>
  <cols>
    <col min="1" max="1" width="22.7109375" customWidth="1"/>
    <col min="2" max="2" width="20.7109375" customWidth="1"/>
    <col min="3" max="3" width="21.7109375" customWidth="1"/>
    <col min="4" max="4" width="18.7109375" customWidth="1"/>
  </cols>
  <sheetData>
    <row r="1" spans="1:4" x14ac:dyDescent="0.25">
      <c r="A1" t="s">
        <v>180</v>
      </c>
    </row>
    <row r="3" spans="1:4" x14ac:dyDescent="0.25">
      <c r="A3" s="4" t="s">
        <v>174</v>
      </c>
      <c r="B3" s="3" t="s">
        <v>175</v>
      </c>
      <c r="C3" s="3" t="s">
        <v>181</v>
      </c>
      <c r="D3" s="5" t="s">
        <v>176</v>
      </c>
    </row>
    <row r="4" spans="1:4" x14ac:dyDescent="0.25">
      <c r="A4" s="1" t="s">
        <v>160</v>
      </c>
      <c r="B4" t="s">
        <v>177</v>
      </c>
      <c r="C4" t="s">
        <v>160</v>
      </c>
      <c r="D4" s="36">
        <v>1915</v>
      </c>
    </row>
    <row r="5" spans="1:4" x14ac:dyDescent="0.25">
      <c r="A5" s="1" t="s">
        <v>160</v>
      </c>
      <c r="B5" t="s">
        <v>160</v>
      </c>
      <c r="C5" t="s">
        <v>160</v>
      </c>
      <c r="D5" s="36">
        <v>80125</v>
      </c>
    </row>
    <row r="6" spans="1:4" x14ac:dyDescent="0.25">
      <c r="A6" s="1" t="s">
        <v>160</v>
      </c>
      <c r="B6" t="s">
        <v>160</v>
      </c>
      <c r="C6" t="s">
        <v>179</v>
      </c>
      <c r="D6" s="36">
        <v>1505</v>
      </c>
    </row>
    <row r="7" spans="1:4" x14ac:dyDescent="0.25">
      <c r="A7" s="1" t="s">
        <v>160</v>
      </c>
      <c r="B7" t="s">
        <v>178</v>
      </c>
      <c r="C7" t="s">
        <v>160</v>
      </c>
      <c r="D7" s="36">
        <v>812</v>
      </c>
    </row>
    <row r="8" spans="1:4" x14ac:dyDescent="0.25">
      <c r="A8" s="1" t="s">
        <v>160</v>
      </c>
      <c r="B8" t="s">
        <v>179</v>
      </c>
      <c r="C8" t="s">
        <v>179</v>
      </c>
      <c r="D8" s="36">
        <v>2381</v>
      </c>
    </row>
    <row r="9" spans="1:4" x14ac:dyDescent="0.25">
      <c r="A9" s="1" t="s">
        <v>160</v>
      </c>
      <c r="B9" t="s">
        <v>160</v>
      </c>
      <c r="C9" t="s">
        <v>177</v>
      </c>
      <c r="D9" s="36">
        <v>1758</v>
      </c>
    </row>
    <row r="10" spans="1:4" x14ac:dyDescent="0.25">
      <c r="A10" s="1" t="s">
        <v>160</v>
      </c>
      <c r="B10" t="s">
        <v>177</v>
      </c>
      <c r="C10" t="s">
        <v>177</v>
      </c>
      <c r="D10" s="36">
        <v>2578</v>
      </c>
    </row>
    <row r="11" spans="1:4" x14ac:dyDescent="0.25">
      <c r="A11" s="1" t="s">
        <v>160</v>
      </c>
      <c r="B11" t="s">
        <v>179</v>
      </c>
      <c r="C11" t="s">
        <v>160</v>
      </c>
      <c r="D11" s="36">
        <v>1190</v>
      </c>
    </row>
    <row r="12" spans="1:4" x14ac:dyDescent="0.25">
      <c r="A12" s="1" t="s">
        <v>160</v>
      </c>
      <c r="B12" t="s">
        <v>177</v>
      </c>
      <c r="C12" t="s">
        <v>178</v>
      </c>
      <c r="D12" s="36">
        <v>1130</v>
      </c>
    </row>
    <row r="13" spans="1:4" x14ac:dyDescent="0.25">
      <c r="A13" s="1" t="s">
        <v>160</v>
      </c>
      <c r="B13" t="s">
        <v>160</v>
      </c>
      <c r="C13" t="s">
        <v>178</v>
      </c>
      <c r="D13" s="36">
        <v>1238</v>
      </c>
    </row>
    <row r="14" spans="1:4" x14ac:dyDescent="0.25">
      <c r="A14" s="1" t="s">
        <v>160</v>
      </c>
      <c r="B14" t="s">
        <v>178</v>
      </c>
      <c r="C14" t="s">
        <v>178</v>
      </c>
      <c r="D14" s="36">
        <v>1540</v>
      </c>
    </row>
    <row r="15" spans="1:4" x14ac:dyDescent="0.25">
      <c r="A15" s="1" t="s">
        <v>160</v>
      </c>
      <c r="B15" t="s">
        <v>178</v>
      </c>
      <c r="C15" t="s">
        <v>179</v>
      </c>
      <c r="D15" s="36">
        <v>116</v>
      </c>
    </row>
    <row r="16" spans="1:4" x14ac:dyDescent="0.25">
      <c r="A16" s="1" t="s">
        <v>160</v>
      </c>
      <c r="B16" t="s">
        <v>177</v>
      </c>
      <c r="C16" t="s">
        <v>179</v>
      </c>
      <c r="D16" s="36">
        <v>318</v>
      </c>
    </row>
    <row r="17" spans="1:4" x14ac:dyDescent="0.25">
      <c r="A17" s="1" t="s">
        <v>160</v>
      </c>
      <c r="B17" t="s">
        <v>179</v>
      </c>
      <c r="C17" t="s">
        <v>177</v>
      </c>
      <c r="D17" s="36">
        <v>164</v>
      </c>
    </row>
    <row r="18" spans="1:4" x14ac:dyDescent="0.25">
      <c r="A18" s="1" t="s">
        <v>160</v>
      </c>
      <c r="B18" t="s">
        <v>178</v>
      </c>
      <c r="C18" t="s">
        <v>177</v>
      </c>
      <c r="D18" s="36">
        <v>156</v>
      </c>
    </row>
    <row r="19" spans="1:4" x14ac:dyDescent="0.25">
      <c r="A19" s="6" t="s">
        <v>160</v>
      </c>
      <c r="B19" s="8" t="s">
        <v>179</v>
      </c>
      <c r="C19" s="8" t="s">
        <v>178</v>
      </c>
      <c r="D19" s="37">
        <v>143</v>
      </c>
    </row>
    <row r="21" spans="1:4" x14ac:dyDescent="0.25">
      <c r="A21" t="s">
        <v>74</v>
      </c>
    </row>
    <row r="23" spans="1:4" x14ac:dyDescent="0.25">
      <c r="A2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defaultColWidth="11.42578125" defaultRowHeight="15" x14ac:dyDescent="0.25"/>
  <cols>
    <col min="1" max="1" width="22.7109375" customWidth="1"/>
    <col min="2" max="2" width="20.7109375" customWidth="1"/>
    <col min="3" max="3" width="21.7109375" customWidth="1"/>
    <col min="4" max="4" width="18.7109375" customWidth="1"/>
  </cols>
  <sheetData>
    <row r="1" spans="1:4" x14ac:dyDescent="0.25">
      <c r="A1" t="s">
        <v>182</v>
      </c>
    </row>
    <row r="3" spans="1:4" x14ac:dyDescent="0.25">
      <c r="A3" s="4" t="s">
        <v>174</v>
      </c>
      <c r="B3" s="3" t="s">
        <v>175</v>
      </c>
      <c r="C3" s="3" t="s">
        <v>181</v>
      </c>
      <c r="D3" s="5" t="s">
        <v>176</v>
      </c>
    </row>
    <row r="4" spans="1:4" x14ac:dyDescent="0.25">
      <c r="A4" s="1" t="s">
        <v>177</v>
      </c>
      <c r="B4" t="s">
        <v>177</v>
      </c>
      <c r="C4" t="s">
        <v>177</v>
      </c>
      <c r="D4" s="38">
        <v>14135</v>
      </c>
    </row>
    <row r="5" spans="1:4" x14ac:dyDescent="0.25">
      <c r="A5" s="1" t="s">
        <v>177</v>
      </c>
      <c r="B5" t="s">
        <v>178</v>
      </c>
      <c r="C5" t="s">
        <v>177</v>
      </c>
      <c r="D5" s="38">
        <v>6804</v>
      </c>
    </row>
    <row r="6" spans="1:4" x14ac:dyDescent="0.25">
      <c r="A6" s="1" t="s">
        <v>177</v>
      </c>
      <c r="B6" t="s">
        <v>178</v>
      </c>
      <c r="C6" t="s">
        <v>178</v>
      </c>
      <c r="D6" s="38">
        <v>282</v>
      </c>
    </row>
    <row r="7" spans="1:4" x14ac:dyDescent="0.25">
      <c r="A7" s="1" t="s">
        <v>177</v>
      </c>
      <c r="B7" t="s">
        <v>177</v>
      </c>
      <c r="C7" t="s">
        <v>160</v>
      </c>
      <c r="D7" s="38">
        <v>3212</v>
      </c>
    </row>
    <row r="8" spans="1:4" x14ac:dyDescent="0.25">
      <c r="A8" s="1" t="s">
        <v>177</v>
      </c>
      <c r="B8" t="s">
        <v>160</v>
      </c>
      <c r="C8" t="s">
        <v>178</v>
      </c>
      <c r="D8" s="38">
        <v>715</v>
      </c>
    </row>
    <row r="9" spans="1:4" x14ac:dyDescent="0.25">
      <c r="A9" s="1" t="s">
        <v>177</v>
      </c>
      <c r="B9" t="s">
        <v>160</v>
      </c>
      <c r="C9" t="s">
        <v>177</v>
      </c>
      <c r="D9" s="38">
        <v>2314</v>
      </c>
    </row>
    <row r="10" spans="1:4" x14ac:dyDescent="0.25">
      <c r="A10" s="1" t="s">
        <v>177</v>
      </c>
      <c r="B10" t="s">
        <v>160</v>
      </c>
      <c r="C10" t="s">
        <v>160</v>
      </c>
      <c r="D10" s="38">
        <v>3109</v>
      </c>
    </row>
    <row r="11" spans="1:4" x14ac:dyDescent="0.25">
      <c r="A11" s="1" t="s">
        <v>177</v>
      </c>
      <c r="B11" t="s">
        <v>179</v>
      </c>
      <c r="C11" t="s">
        <v>177</v>
      </c>
      <c r="D11" s="38">
        <v>824</v>
      </c>
    </row>
    <row r="12" spans="1:4" x14ac:dyDescent="0.25">
      <c r="A12" s="1" t="s">
        <v>177</v>
      </c>
      <c r="B12" t="s">
        <v>177</v>
      </c>
      <c r="C12" t="s">
        <v>179</v>
      </c>
      <c r="D12" s="38">
        <v>761</v>
      </c>
    </row>
    <row r="13" spans="1:4" x14ac:dyDescent="0.25">
      <c r="A13" s="1" t="s">
        <v>177</v>
      </c>
      <c r="B13" t="s">
        <v>177</v>
      </c>
      <c r="C13" t="s">
        <v>178</v>
      </c>
      <c r="D13" s="38">
        <v>2558</v>
      </c>
    </row>
    <row r="14" spans="1:4" x14ac:dyDescent="0.25">
      <c r="A14" s="1" t="s">
        <v>177</v>
      </c>
      <c r="B14" t="s">
        <v>179</v>
      </c>
      <c r="C14" t="s">
        <v>179</v>
      </c>
      <c r="D14" s="38">
        <v>960</v>
      </c>
    </row>
    <row r="15" spans="1:4" x14ac:dyDescent="0.25">
      <c r="A15" s="1" t="s">
        <v>177</v>
      </c>
      <c r="B15" t="s">
        <v>160</v>
      </c>
      <c r="C15" t="s">
        <v>179</v>
      </c>
      <c r="D15" s="38">
        <v>261</v>
      </c>
    </row>
    <row r="16" spans="1:4" x14ac:dyDescent="0.25">
      <c r="A16" s="1" t="s">
        <v>177</v>
      </c>
      <c r="B16" t="s">
        <v>178</v>
      </c>
      <c r="C16" t="s">
        <v>179</v>
      </c>
      <c r="D16" s="38">
        <v>457</v>
      </c>
    </row>
    <row r="17" spans="1:4" x14ac:dyDescent="0.25">
      <c r="A17" s="1" t="s">
        <v>177</v>
      </c>
      <c r="B17" t="s">
        <v>178</v>
      </c>
      <c r="C17" t="s">
        <v>160</v>
      </c>
      <c r="D17" s="38">
        <v>544</v>
      </c>
    </row>
    <row r="18" spans="1:4" x14ac:dyDescent="0.25">
      <c r="A18" s="1" t="s">
        <v>177</v>
      </c>
      <c r="B18" t="s">
        <v>179</v>
      </c>
      <c r="C18" t="s">
        <v>160</v>
      </c>
      <c r="D18" s="38">
        <v>197</v>
      </c>
    </row>
    <row r="19" spans="1:4" x14ac:dyDescent="0.25">
      <c r="A19" s="6" t="s">
        <v>177</v>
      </c>
      <c r="B19" s="8" t="s">
        <v>179</v>
      </c>
      <c r="C19" s="8" t="s">
        <v>178</v>
      </c>
      <c r="D19" s="39">
        <v>302</v>
      </c>
    </row>
    <row r="21" spans="1:4" x14ac:dyDescent="0.25">
      <c r="A21" t="s">
        <v>74</v>
      </c>
    </row>
    <row r="23" spans="1:4" x14ac:dyDescent="0.25">
      <c r="A2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/>
  </sheetViews>
  <sheetFormatPr defaultColWidth="11.42578125" defaultRowHeight="15" x14ac:dyDescent="0.25"/>
  <cols>
    <col min="1" max="1" width="22.7109375" customWidth="1"/>
    <col min="2" max="2" width="20.7109375" customWidth="1"/>
    <col min="3" max="3" width="21.7109375" customWidth="1"/>
    <col min="4" max="4" width="18.7109375" customWidth="1"/>
  </cols>
  <sheetData>
    <row r="1" spans="1:4" x14ac:dyDescent="0.25">
      <c r="A1" t="s">
        <v>183</v>
      </c>
    </row>
    <row r="3" spans="1:4" x14ac:dyDescent="0.25">
      <c r="A3" s="4" t="s">
        <v>174</v>
      </c>
      <c r="B3" s="3" t="s">
        <v>175</v>
      </c>
      <c r="C3" s="3" t="s">
        <v>181</v>
      </c>
      <c r="D3" s="5" t="s">
        <v>176</v>
      </c>
    </row>
    <row r="4" spans="1:4" x14ac:dyDescent="0.25">
      <c r="A4" s="1" t="s">
        <v>179</v>
      </c>
      <c r="B4" t="s">
        <v>179</v>
      </c>
      <c r="C4" t="s">
        <v>179</v>
      </c>
      <c r="D4" s="40">
        <v>19677</v>
      </c>
    </row>
    <row r="5" spans="1:4" x14ac:dyDescent="0.25">
      <c r="A5" s="1" t="s">
        <v>179</v>
      </c>
      <c r="B5" t="s">
        <v>179</v>
      </c>
      <c r="C5" t="s">
        <v>160</v>
      </c>
      <c r="D5" s="40">
        <v>2207</v>
      </c>
    </row>
    <row r="6" spans="1:4" x14ac:dyDescent="0.25">
      <c r="A6" s="1" t="s">
        <v>179</v>
      </c>
      <c r="B6" t="s">
        <v>160</v>
      </c>
      <c r="C6" t="s">
        <v>179</v>
      </c>
      <c r="D6" s="40">
        <v>1507</v>
      </c>
    </row>
    <row r="7" spans="1:4" x14ac:dyDescent="0.25">
      <c r="A7" s="1" t="s">
        <v>179</v>
      </c>
      <c r="B7" t="s">
        <v>177</v>
      </c>
      <c r="C7" t="s">
        <v>160</v>
      </c>
      <c r="D7" s="40">
        <v>183</v>
      </c>
    </row>
    <row r="8" spans="1:4" x14ac:dyDescent="0.25">
      <c r="A8" s="1" t="s">
        <v>179</v>
      </c>
      <c r="B8" t="s">
        <v>177</v>
      </c>
      <c r="C8" t="s">
        <v>179</v>
      </c>
      <c r="D8" s="40">
        <v>310</v>
      </c>
    </row>
    <row r="9" spans="1:4" x14ac:dyDescent="0.25">
      <c r="A9" s="1" t="s">
        <v>179</v>
      </c>
      <c r="B9" t="s">
        <v>160</v>
      </c>
      <c r="C9" t="s">
        <v>160</v>
      </c>
      <c r="D9" s="40">
        <v>2160</v>
      </c>
    </row>
    <row r="10" spans="1:4" x14ac:dyDescent="0.25">
      <c r="A10" s="1" t="s">
        <v>179</v>
      </c>
      <c r="B10" t="s">
        <v>178</v>
      </c>
      <c r="C10" t="s">
        <v>178</v>
      </c>
      <c r="D10" s="40">
        <v>194</v>
      </c>
    </row>
    <row r="11" spans="1:4" x14ac:dyDescent="0.25">
      <c r="A11" s="1" t="s">
        <v>179</v>
      </c>
      <c r="B11" t="s">
        <v>177</v>
      </c>
      <c r="C11" t="s">
        <v>178</v>
      </c>
      <c r="D11" s="40">
        <v>97</v>
      </c>
    </row>
    <row r="12" spans="1:4" x14ac:dyDescent="0.25">
      <c r="A12" s="1" t="s">
        <v>179</v>
      </c>
      <c r="B12" t="s">
        <v>178</v>
      </c>
      <c r="C12" t="s">
        <v>160</v>
      </c>
      <c r="D12" s="40">
        <v>107</v>
      </c>
    </row>
    <row r="13" spans="1:4" x14ac:dyDescent="0.25">
      <c r="A13" s="1" t="s">
        <v>179</v>
      </c>
      <c r="B13" t="s">
        <v>178</v>
      </c>
      <c r="C13" t="s">
        <v>179</v>
      </c>
      <c r="D13" s="40">
        <v>646</v>
      </c>
    </row>
    <row r="14" spans="1:4" x14ac:dyDescent="0.25">
      <c r="A14" s="1" t="s">
        <v>179</v>
      </c>
      <c r="B14" t="s">
        <v>179</v>
      </c>
      <c r="C14" t="s">
        <v>177</v>
      </c>
      <c r="D14" s="40">
        <v>574</v>
      </c>
    </row>
    <row r="15" spans="1:4" x14ac:dyDescent="0.25">
      <c r="A15" s="1" t="s">
        <v>179</v>
      </c>
      <c r="B15" t="s">
        <v>177</v>
      </c>
      <c r="C15" t="s">
        <v>177</v>
      </c>
      <c r="D15" s="40">
        <v>497</v>
      </c>
    </row>
    <row r="16" spans="1:4" x14ac:dyDescent="0.25">
      <c r="A16" s="1" t="s">
        <v>179</v>
      </c>
      <c r="B16" t="s">
        <v>160</v>
      </c>
      <c r="C16" t="s">
        <v>178</v>
      </c>
      <c r="D16" s="40">
        <v>144</v>
      </c>
    </row>
    <row r="17" spans="1:4" x14ac:dyDescent="0.25">
      <c r="A17" s="1" t="s">
        <v>179</v>
      </c>
      <c r="B17" t="s">
        <v>160</v>
      </c>
      <c r="C17" t="s">
        <v>177</v>
      </c>
      <c r="D17" s="40">
        <v>161</v>
      </c>
    </row>
    <row r="18" spans="1:4" x14ac:dyDescent="0.25">
      <c r="A18" s="1" t="s">
        <v>179</v>
      </c>
      <c r="B18" t="s">
        <v>179</v>
      </c>
      <c r="C18" t="s">
        <v>178</v>
      </c>
      <c r="D18" s="40">
        <v>454</v>
      </c>
    </row>
    <row r="19" spans="1:4" x14ac:dyDescent="0.25">
      <c r="A19" s="6" t="s">
        <v>179</v>
      </c>
      <c r="B19" s="8" t="s">
        <v>178</v>
      </c>
      <c r="C19" s="8" t="s">
        <v>177</v>
      </c>
      <c r="D19" s="41">
        <v>27</v>
      </c>
    </row>
    <row r="21" spans="1:4" x14ac:dyDescent="0.25">
      <c r="A21" t="s">
        <v>74</v>
      </c>
    </row>
    <row r="23" spans="1:4" x14ac:dyDescent="0.25">
      <c r="A2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</cols>
  <sheetData>
    <row r="1" spans="1:2" x14ac:dyDescent="0.25">
      <c r="A1" t="s">
        <v>184</v>
      </c>
    </row>
    <row r="3" spans="1:2" x14ac:dyDescent="0.25">
      <c r="A3" s="4" t="s">
        <v>2</v>
      </c>
      <c r="B3" s="5" t="s">
        <v>185</v>
      </c>
    </row>
    <row r="4" spans="1:2" x14ac:dyDescent="0.25">
      <c r="A4" s="1">
        <v>2014</v>
      </c>
      <c r="B4" s="42">
        <v>94.1</v>
      </c>
    </row>
    <row r="5" spans="1:2" x14ac:dyDescent="0.25">
      <c r="A5" s="1">
        <v>2015</v>
      </c>
      <c r="B5" s="42">
        <v>98.9</v>
      </c>
    </row>
    <row r="6" spans="1:2" x14ac:dyDescent="0.25">
      <c r="A6" s="1">
        <v>2016</v>
      </c>
      <c r="B6" s="42">
        <v>106.9</v>
      </c>
    </row>
    <row r="7" spans="1:2" x14ac:dyDescent="0.25">
      <c r="A7" s="1">
        <v>2017</v>
      </c>
      <c r="B7" s="42">
        <v>114.2</v>
      </c>
    </row>
    <row r="8" spans="1:2" x14ac:dyDescent="0.25">
      <c r="A8" s="1">
        <v>2018</v>
      </c>
      <c r="B8" s="42">
        <v>120.1</v>
      </c>
    </row>
    <row r="9" spans="1:2" x14ac:dyDescent="0.25">
      <c r="A9" s="6">
        <v>2019</v>
      </c>
      <c r="B9" s="43">
        <v>124.1</v>
      </c>
    </row>
    <row r="11" spans="1:2" x14ac:dyDescent="0.25">
      <c r="A11" t="s">
        <v>74</v>
      </c>
    </row>
    <row r="13" spans="1:2" x14ac:dyDescent="0.25">
      <c r="A1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workbookViewId="0"/>
  </sheetViews>
  <sheetFormatPr defaultColWidth="11.42578125" defaultRowHeight="15" x14ac:dyDescent="0.25"/>
  <cols>
    <col min="1" max="1" width="6.7109375" customWidth="1"/>
    <col min="2" max="2" width="15.7109375" customWidth="1"/>
    <col min="3" max="3" width="30.7109375" customWidth="1"/>
  </cols>
  <sheetData>
    <row r="1" spans="1:3" x14ac:dyDescent="0.25">
      <c r="A1" t="s">
        <v>186</v>
      </c>
    </row>
    <row r="3" spans="1:3" x14ac:dyDescent="0.25">
      <c r="A3" s="4" t="s">
        <v>2</v>
      </c>
      <c r="B3" s="3" t="s">
        <v>68</v>
      </c>
      <c r="C3" s="5" t="s">
        <v>187</v>
      </c>
    </row>
    <row r="4" spans="1:3" x14ac:dyDescent="0.25">
      <c r="A4" s="1">
        <v>2014</v>
      </c>
      <c r="B4" t="s">
        <v>73</v>
      </c>
      <c r="C4" s="2">
        <v>0.25</v>
      </c>
    </row>
    <row r="5" spans="1:3" x14ac:dyDescent="0.25">
      <c r="A5" s="1">
        <v>2014</v>
      </c>
      <c r="B5" t="s">
        <v>71</v>
      </c>
      <c r="C5" s="2">
        <v>0.17599999999999999</v>
      </c>
    </row>
    <row r="6" spans="1:3" x14ac:dyDescent="0.25">
      <c r="A6" s="1">
        <v>2014</v>
      </c>
      <c r="B6" t="s">
        <v>72</v>
      </c>
      <c r="C6" s="2">
        <v>0.52800000000000002</v>
      </c>
    </row>
    <row r="7" spans="1:3" x14ac:dyDescent="0.25">
      <c r="A7" s="1">
        <v>2014</v>
      </c>
      <c r="B7" t="s">
        <v>70</v>
      </c>
      <c r="C7" s="2">
        <v>4.5999999999999999E-2</v>
      </c>
    </row>
    <row r="8" spans="1:3" x14ac:dyDescent="0.25">
      <c r="A8" s="1">
        <v>2015</v>
      </c>
      <c r="B8" t="s">
        <v>72</v>
      </c>
      <c r="C8" s="2">
        <v>0.51200000000000001</v>
      </c>
    </row>
    <row r="9" spans="1:3" x14ac:dyDescent="0.25">
      <c r="A9" s="1">
        <v>2015</v>
      </c>
      <c r="B9" t="s">
        <v>73</v>
      </c>
      <c r="C9" s="2">
        <v>0.27</v>
      </c>
    </row>
    <row r="10" spans="1:3" x14ac:dyDescent="0.25">
      <c r="A10" s="1">
        <v>2015</v>
      </c>
      <c r="B10" t="s">
        <v>71</v>
      </c>
      <c r="C10" s="2">
        <v>0.17399999999999999</v>
      </c>
    </row>
    <row r="11" spans="1:3" x14ac:dyDescent="0.25">
      <c r="A11" s="1">
        <v>2015</v>
      </c>
      <c r="B11" t="s">
        <v>70</v>
      </c>
      <c r="C11" s="2">
        <v>4.4999999999999998E-2</v>
      </c>
    </row>
    <row r="12" spans="1:3" x14ac:dyDescent="0.25">
      <c r="A12" s="1">
        <v>2016</v>
      </c>
      <c r="B12" t="s">
        <v>73</v>
      </c>
      <c r="C12" s="2">
        <v>0.28599999999999998</v>
      </c>
    </row>
    <row r="13" spans="1:3" x14ac:dyDescent="0.25">
      <c r="A13" s="1">
        <v>2016</v>
      </c>
      <c r="B13" t="s">
        <v>72</v>
      </c>
      <c r="C13" s="2">
        <v>0.501</v>
      </c>
    </row>
    <row r="14" spans="1:3" x14ac:dyDescent="0.25">
      <c r="A14" s="1">
        <v>2016</v>
      </c>
      <c r="B14" t="s">
        <v>71</v>
      </c>
      <c r="C14" s="2">
        <v>0.17100000000000001</v>
      </c>
    </row>
    <row r="15" spans="1:3" x14ac:dyDescent="0.25">
      <c r="A15" s="1">
        <v>2016</v>
      </c>
      <c r="B15" t="s">
        <v>70</v>
      </c>
      <c r="C15" s="2">
        <v>4.2000000000000003E-2</v>
      </c>
    </row>
    <row r="16" spans="1:3" x14ac:dyDescent="0.25">
      <c r="A16" s="1">
        <v>2017</v>
      </c>
      <c r="B16" t="s">
        <v>72</v>
      </c>
      <c r="C16" s="2">
        <v>0.498</v>
      </c>
    </row>
    <row r="17" spans="1:3" x14ac:dyDescent="0.25">
      <c r="A17" s="1">
        <v>2017</v>
      </c>
      <c r="B17" t="s">
        <v>71</v>
      </c>
      <c r="C17" s="2">
        <v>0.16400000000000001</v>
      </c>
    </row>
    <row r="18" spans="1:3" x14ac:dyDescent="0.25">
      <c r="A18" s="1">
        <v>2017</v>
      </c>
      <c r="B18" t="s">
        <v>70</v>
      </c>
      <c r="C18" s="2">
        <v>3.6999999999999998E-2</v>
      </c>
    </row>
    <row r="19" spans="1:3" x14ac:dyDescent="0.25">
      <c r="A19" s="1">
        <v>2017</v>
      </c>
      <c r="B19" t="s">
        <v>73</v>
      </c>
      <c r="C19" s="2">
        <v>0.30199999999999999</v>
      </c>
    </row>
    <row r="20" spans="1:3" x14ac:dyDescent="0.25">
      <c r="A20" s="1">
        <v>2018</v>
      </c>
      <c r="B20" t="s">
        <v>73</v>
      </c>
      <c r="C20" s="2">
        <v>0.315</v>
      </c>
    </row>
    <row r="21" spans="1:3" x14ac:dyDescent="0.25">
      <c r="A21" s="1">
        <v>2018</v>
      </c>
      <c r="B21" t="s">
        <v>71</v>
      </c>
      <c r="C21" s="2">
        <v>0.16700000000000001</v>
      </c>
    </row>
    <row r="22" spans="1:3" x14ac:dyDescent="0.25">
      <c r="A22" s="1">
        <v>2018</v>
      </c>
      <c r="B22" t="s">
        <v>72</v>
      </c>
      <c r="C22" s="2">
        <v>0.48499999999999999</v>
      </c>
    </row>
    <row r="23" spans="1:3" x14ac:dyDescent="0.25">
      <c r="A23" s="1">
        <v>2018</v>
      </c>
      <c r="B23" t="s">
        <v>70</v>
      </c>
      <c r="C23" s="2">
        <v>3.3000000000000002E-2</v>
      </c>
    </row>
    <row r="24" spans="1:3" x14ac:dyDescent="0.25">
      <c r="A24" s="1">
        <v>2019</v>
      </c>
      <c r="B24" t="s">
        <v>72</v>
      </c>
      <c r="C24" s="2">
        <v>0.47499999999999998</v>
      </c>
    </row>
    <row r="25" spans="1:3" x14ac:dyDescent="0.25">
      <c r="A25" s="1">
        <v>2019</v>
      </c>
      <c r="B25" t="s">
        <v>73</v>
      </c>
      <c r="C25" s="2">
        <v>0.32400000000000001</v>
      </c>
    </row>
    <row r="26" spans="1:3" x14ac:dyDescent="0.25">
      <c r="A26" s="1">
        <v>2019</v>
      </c>
      <c r="B26" t="s">
        <v>71</v>
      </c>
      <c r="C26" s="2">
        <v>0.16900000000000001</v>
      </c>
    </row>
    <row r="27" spans="1:3" x14ac:dyDescent="0.25">
      <c r="A27" s="6">
        <v>2019</v>
      </c>
      <c r="B27" s="8" t="s">
        <v>70</v>
      </c>
      <c r="C27" s="7">
        <v>3.1E-2</v>
      </c>
    </row>
    <row r="29" spans="1:3" x14ac:dyDescent="0.25">
      <c r="A29" t="s">
        <v>74</v>
      </c>
    </row>
    <row r="31" spans="1:3" x14ac:dyDescent="0.25">
      <c r="A3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B3" sqref="B3"/>
    </sheetView>
  </sheetViews>
  <sheetFormatPr defaultColWidth="11.42578125" defaultRowHeight="15" x14ac:dyDescent="0.25"/>
  <cols>
    <col min="1" max="1" width="21.7109375" customWidth="1"/>
    <col min="2" max="2" width="15.7109375" customWidth="1"/>
  </cols>
  <sheetData>
    <row r="1" spans="1:2" x14ac:dyDescent="0.25">
      <c r="A1" t="s">
        <v>188</v>
      </c>
    </row>
    <row r="3" spans="1:2" x14ac:dyDescent="0.25">
      <c r="A3" s="4" t="s">
        <v>79</v>
      </c>
      <c r="B3" s="5" t="s">
        <v>294</v>
      </c>
    </row>
    <row r="4" spans="1:2" x14ac:dyDescent="0.25">
      <c r="A4" s="1" t="s">
        <v>81</v>
      </c>
      <c r="B4" s="74">
        <v>112.7</v>
      </c>
    </row>
    <row r="5" spans="1:2" x14ac:dyDescent="0.25">
      <c r="A5" s="1" t="s">
        <v>82</v>
      </c>
      <c r="B5" s="74">
        <v>151.30000000000001</v>
      </c>
    </row>
    <row r="6" spans="1:2" x14ac:dyDescent="0.25">
      <c r="A6" s="1" t="s">
        <v>83</v>
      </c>
      <c r="B6" s="74">
        <v>115.5</v>
      </c>
    </row>
    <row r="7" spans="1:2" x14ac:dyDescent="0.25">
      <c r="A7" s="1" t="s">
        <v>84</v>
      </c>
      <c r="B7" s="74">
        <v>104.6</v>
      </c>
    </row>
    <row r="8" spans="1:2" x14ac:dyDescent="0.25">
      <c r="A8" s="1" t="s">
        <v>85</v>
      </c>
      <c r="B8" s="74">
        <v>136.9</v>
      </c>
    </row>
    <row r="9" spans="1:2" x14ac:dyDescent="0.25">
      <c r="A9" s="1" t="s">
        <v>86</v>
      </c>
      <c r="B9" s="74">
        <v>124.8</v>
      </c>
    </row>
    <row r="10" spans="1:2" x14ac:dyDescent="0.25">
      <c r="A10" s="1" t="s">
        <v>87</v>
      </c>
      <c r="B10" s="74">
        <v>126.3</v>
      </c>
    </row>
    <row r="11" spans="1:2" x14ac:dyDescent="0.25">
      <c r="A11" s="1" t="s">
        <v>88</v>
      </c>
      <c r="B11" s="74">
        <v>126.9</v>
      </c>
    </row>
    <row r="12" spans="1:2" x14ac:dyDescent="0.25">
      <c r="A12" s="1" t="s">
        <v>89</v>
      </c>
      <c r="B12" s="74">
        <v>101.2</v>
      </c>
    </row>
    <row r="13" spans="1:2" x14ac:dyDescent="0.25">
      <c r="A13" s="1" t="s">
        <v>90</v>
      </c>
      <c r="B13" s="74">
        <v>131.19999999999999</v>
      </c>
    </row>
    <row r="14" spans="1:2" x14ac:dyDescent="0.25">
      <c r="A14" s="1" t="s">
        <v>91</v>
      </c>
      <c r="B14" s="74">
        <v>117.4</v>
      </c>
    </row>
    <row r="15" spans="1:2" x14ac:dyDescent="0.25">
      <c r="A15" s="1" t="s">
        <v>92</v>
      </c>
      <c r="B15" s="74">
        <v>128.80000000000001</v>
      </c>
    </row>
    <row r="16" spans="1:2" x14ac:dyDescent="0.25">
      <c r="A16" s="1" t="s">
        <v>93</v>
      </c>
      <c r="B16" s="74">
        <v>129.80000000000001</v>
      </c>
    </row>
    <row r="17" spans="1:2" x14ac:dyDescent="0.25">
      <c r="A17" s="1" t="s">
        <v>94</v>
      </c>
      <c r="B17" s="74">
        <v>110.6</v>
      </c>
    </row>
    <row r="18" spans="1:2" x14ac:dyDescent="0.25">
      <c r="A18" s="1" t="s">
        <v>95</v>
      </c>
      <c r="B18" s="74">
        <v>111</v>
      </c>
    </row>
    <row r="19" spans="1:2" x14ac:dyDescent="0.25">
      <c r="A19" s="6" t="s">
        <v>96</v>
      </c>
      <c r="B19" s="75">
        <v>117.5</v>
      </c>
    </row>
    <row r="21" spans="1:2" x14ac:dyDescent="0.25">
      <c r="A21" t="s">
        <v>189</v>
      </c>
    </row>
    <row r="23" spans="1:2" x14ac:dyDescent="0.25">
      <c r="A2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N24" sqref="N24"/>
    </sheetView>
  </sheetViews>
  <sheetFormatPr defaultColWidth="11.42578125" defaultRowHeight="15" x14ac:dyDescent="0.25"/>
  <cols>
    <col min="1" max="1" width="21.7109375" customWidth="1"/>
    <col min="2" max="2" width="17.7109375" customWidth="1"/>
  </cols>
  <sheetData>
    <row r="1" spans="1:2" x14ac:dyDescent="0.25">
      <c r="A1" t="s">
        <v>190</v>
      </c>
    </row>
    <row r="3" spans="1:2" x14ac:dyDescent="0.25">
      <c r="A3" s="4" t="s">
        <v>79</v>
      </c>
      <c r="B3" s="5" t="s">
        <v>294</v>
      </c>
    </row>
    <row r="4" spans="1:2" x14ac:dyDescent="0.25">
      <c r="A4" s="1" t="s">
        <v>81</v>
      </c>
      <c r="B4" s="74">
        <v>68.8</v>
      </c>
    </row>
    <row r="5" spans="1:2" x14ac:dyDescent="0.25">
      <c r="A5" s="1" t="s">
        <v>82</v>
      </c>
      <c r="B5" s="74">
        <v>92.1</v>
      </c>
    </row>
    <row r="6" spans="1:2" x14ac:dyDescent="0.25">
      <c r="A6" s="1" t="s">
        <v>83</v>
      </c>
      <c r="B6" s="74">
        <v>70.099999999999994</v>
      </c>
    </row>
    <row r="7" spans="1:2" x14ac:dyDescent="0.25">
      <c r="A7" s="1" t="s">
        <v>84</v>
      </c>
      <c r="B7" s="74">
        <v>63.4</v>
      </c>
    </row>
    <row r="8" spans="1:2" x14ac:dyDescent="0.25">
      <c r="A8" s="1" t="s">
        <v>85</v>
      </c>
      <c r="B8" s="74">
        <v>82.5</v>
      </c>
    </row>
    <row r="9" spans="1:2" x14ac:dyDescent="0.25">
      <c r="A9" s="1" t="s">
        <v>86</v>
      </c>
      <c r="B9" s="74">
        <v>78.599999999999994</v>
      </c>
    </row>
    <row r="10" spans="1:2" x14ac:dyDescent="0.25">
      <c r="A10" s="1" t="s">
        <v>87</v>
      </c>
      <c r="B10" s="74">
        <v>85.5</v>
      </c>
    </row>
    <row r="11" spans="1:2" x14ac:dyDescent="0.25">
      <c r="A11" s="1" t="s">
        <v>88</v>
      </c>
      <c r="B11" s="74">
        <v>84.4</v>
      </c>
    </row>
    <row r="12" spans="1:2" x14ac:dyDescent="0.25">
      <c r="A12" s="1" t="s">
        <v>89</v>
      </c>
      <c r="B12" s="74">
        <v>62.6</v>
      </c>
    </row>
    <row r="13" spans="1:2" x14ac:dyDescent="0.25">
      <c r="A13" s="1" t="s">
        <v>90</v>
      </c>
      <c r="B13" s="74">
        <v>66.7</v>
      </c>
    </row>
    <row r="14" spans="1:2" x14ac:dyDescent="0.25">
      <c r="A14" s="1" t="s">
        <v>91</v>
      </c>
      <c r="B14" s="74">
        <v>76.900000000000006</v>
      </c>
    </row>
    <row r="15" spans="1:2" x14ac:dyDescent="0.25">
      <c r="A15" s="1" t="s">
        <v>92</v>
      </c>
      <c r="B15" s="74">
        <v>86.8</v>
      </c>
    </row>
    <row r="16" spans="1:2" x14ac:dyDescent="0.25">
      <c r="A16" s="1" t="s">
        <v>93</v>
      </c>
      <c r="B16" s="74">
        <v>79.400000000000006</v>
      </c>
    </row>
    <row r="17" spans="1:2" x14ac:dyDescent="0.25">
      <c r="A17" s="1" t="s">
        <v>94</v>
      </c>
      <c r="B17" s="74">
        <v>65.900000000000006</v>
      </c>
    </row>
    <row r="18" spans="1:2" x14ac:dyDescent="0.25">
      <c r="A18" s="1" t="s">
        <v>95</v>
      </c>
      <c r="B18" s="74">
        <v>71.900000000000006</v>
      </c>
    </row>
    <row r="19" spans="1:2" x14ac:dyDescent="0.25">
      <c r="A19" s="6" t="s">
        <v>96</v>
      </c>
      <c r="B19" s="75">
        <v>70.8</v>
      </c>
    </row>
    <row r="21" spans="1:2" x14ac:dyDescent="0.25">
      <c r="A21" t="s">
        <v>189</v>
      </c>
    </row>
    <row r="23" spans="1:2" x14ac:dyDescent="0.25">
      <c r="A2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/>
  </sheetViews>
  <sheetFormatPr defaultColWidth="11.42578125" defaultRowHeight="15" x14ac:dyDescent="0.25"/>
  <cols>
    <col min="1" max="1" width="11.7109375" customWidth="1"/>
    <col min="2" max="2" width="6.7109375" customWidth="1"/>
    <col min="3" max="3" width="26.7109375" customWidth="1"/>
    <col min="4" max="5" width="29.7109375" customWidth="1"/>
    <col min="6" max="6" width="18.7109375" customWidth="1"/>
    <col min="7" max="8" width="25.7109375" customWidth="1"/>
  </cols>
  <sheetData>
    <row r="1" spans="1:8" x14ac:dyDescent="0.25">
      <c r="A1" t="s">
        <v>39</v>
      </c>
    </row>
    <row r="3" spans="1:8" x14ac:dyDescent="0.25">
      <c r="A3" s="4" t="s">
        <v>40</v>
      </c>
      <c r="B3" s="3" t="s">
        <v>2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5" t="s">
        <v>46</v>
      </c>
    </row>
    <row r="4" spans="1:8" x14ac:dyDescent="0.25">
      <c r="A4" s="1" t="s">
        <v>47</v>
      </c>
      <c r="B4">
        <v>2000</v>
      </c>
      <c r="C4" s="10">
        <v>249.7</v>
      </c>
      <c r="D4">
        <v>289</v>
      </c>
      <c r="E4">
        <v>210.7</v>
      </c>
      <c r="F4" s="11">
        <v>1.2699999999999999E-2</v>
      </c>
      <c r="G4" s="11">
        <v>1.46E-2</v>
      </c>
      <c r="H4" s="2">
        <v>1.0699999999999999E-2</v>
      </c>
    </row>
    <row r="5" spans="1:8" x14ac:dyDescent="0.25">
      <c r="A5" s="1" t="s">
        <v>47</v>
      </c>
      <c r="B5">
        <v>2001</v>
      </c>
      <c r="C5" s="10">
        <v>255.4</v>
      </c>
      <c r="D5">
        <v>295.8</v>
      </c>
      <c r="E5">
        <v>214.8</v>
      </c>
      <c r="F5" s="11">
        <v>1.29E-2</v>
      </c>
      <c r="G5" s="11">
        <v>1.4999999999999999E-2</v>
      </c>
      <c r="H5" s="2">
        <v>1.09E-2</v>
      </c>
    </row>
    <row r="6" spans="1:8" x14ac:dyDescent="0.25">
      <c r="A6" s="1" t="s">
        <v>47</v>
      </c>
      <c r="B6">
        <v>2002</v>
      </c>
      <c r="C6" s="10">
        <v>261.60000000000002</v>
      </c>
      <c r="D6">
        <v>303.39999999999998</v>
      </c>
      <c r="E6">
        <v>220.4</v>
      </c>
      <c r="F6" s="11">
        <v>1.3299999999999999E-2</v>
      </c>
      <c r="G6" s="11">
        <v>1.54E-2</v>
      </c>
      <c r="H6" s="2">
        <v>1.12E-2</v>
      </c>
    </row>
    <row r="7" spans="1:8" x14ac:dyDescent="0.25">
      <c r="A7" s="1" t="s">
        <v>47</v>
      </c>
      <c r="B7">
        <v>2003</v>
      </c>
      <c r="C7" s="10">
        <v>268</v>
      </c>
      <c r="D7">
        <v>311.3</v>
      </c>
      <c r="E7">
        <v>225.5</v>
      </c>
      <c r="F7" s="11">
        <v>1.3599999999999999E-2</v>
      </c>
      <c r="G7" s="11">
        <v>1.5800000000000002E-2</v>
      </c>
      <c r="H7" s="2">
        <v>1.14E-2</v>
      </c>
    </row>
    <row r="8" spans="1:8" x14ac:dyDescent="0.25">
      <c r="A8" s="1" t="s">
        <v>47</v>
      </c>
      <c r="B8">
        <v>2004</v>
      </c>
      <c r="C8" s="10">
        <v>275.5</v>
      </c>
      <c r="D8">
        <v>320.2</v>
      </c>
      <c r="E8">
        <v>232.2</v>
      </c>
      <c r="F8" s="11">
        <v>1.4E-2</v>
      </c>
      <c r="G8" s="11">
        <v>1.6299999999999999E-2</v>
      </c>
      <c r="H8" s="2">
        <v>1.18E-2</v>
      </c>
    </row>
    <row r="9" spans="1:8" x14ac:dyDescent="0.25">
      <c r="A9" s="1" t="s">
        <v>47</v>
      </c>
      <c r="B9">
        <v>2005</v>
      </c>
      <c r="C9" s="10">
        <v>284.2</v>
      </c>
      <c r="D9">
        <v>331.1</v>
      </c>
      <c r="E9">
        <v>239.7</v>
      </c>
      <c r="F9" s="11">
        <v>1.44E-2</v>
      </c>
      <c r="G9" s="11">
        <v>1.6799999999999999E-2</v>
      </c>
      <c r="H9" s="2">
        <v>1.2200000000000001E-2</v>
      </c>
    </row>
    <row r="10" spans="1:8" x14ac:dyDescent="0.25">
      <c r="A10" s="1" t="s">
        <v>47</v>
      </c>
      <c r="B10">
        <v>2006</v>
      </c>
      <c r="C10" s="10">
        <v>292.10000000000002</v>
      </c>
      <c r="D10">
        <v>340.7</v>
      </c>
      <c r="E10">
        <v>246.5</v>
      </c>
      <c r="F10" s="11">
        <v>1.4800000000000001E-2</v>
      </c>
      <c r="G10" s="11">
        <v>1.7299999999999999E-2</v>
      </c>
      <c r="H10" s="2">
        <v>1.2500000000000001E-2</v>
      </c>
    </row>
    <row r="11" spans="1:8" x14ac:dyDescent="0.25">
      <c r="A11" s="1" t="s">
        <v>47</v>
      </c>
      <c r="B11">
        <v>2007</v>
      </c>
      <c r="C11" s="10">
        <v>299.5</v>
      </c>
      <c r="D11">
        <v>349.6</v>
      </c>
      <c r="E11">
        <v>253.1</v>
      </c>
      <c r="F11" s="11">
        <v>1.52E-2</v>
      </c>
      <c r="G11" s="11">
        <v>1.77E-2</v>
      </c>
      <c r="H11" s="2">
        <v>1.2800000000000001E-2</v>
      </c>
    </row>
    <row r="12" spans="1:8" x14ac:dyDescent="0.25">
      <c r="A12" s="1" t="s">
        <v>47</v>
      </c>
      <c r="B12">
        <v>2008</v>
      </c>
      <c r="C12" s="10">
        <v>306.89999999999998</v>
      </c>
      <c r="D12">
        <v>358.9</v>
      </c>
      <c r="E12">
        <v>259.2</v>
      </c>
      <c r="F12" s="11">
        <v>1.55E-2</v>
      </c>
      <c r="G12" s="11">
        <v>1.8200000000000001E-2</v>
      </c>
      <c r="H12" s="2">
        <v>1.3100000000000001E-2</v>
      </c>
    </row>
    <row r="13" spans="1:8" x14ac:dyDescent="0.25">
      <c r="A13" s="1" t="s">
        <v>47</v>
      </c>
      <c r="B13">
        <v>2009</v>
      </c>
      <c r="C13" s="10">
        <v>315.39999999999998</v>
      </c>
      <c r="D13">
        <v>369.7</v>
      </c>
      <c r="E13">
        <v>266.10000000000002</v>
      </c>
      <c r="F13" s="11">
        <v>1.5900000000000001E-2</v>
      </c>
      <c r="G13" s="11">
        <v>1.8700000000000001E-2</v>
      </c>
      <c r="H13" s="2">
        <v>1.34E-2</v>
      </c>
    </row>
    <row r="14" spans="1:8" x14ac:dyDescent="0.25">
      <c r="A14" s="1" t="s">
        <v>47</v>
      </c>
      <c r="B14">
        <v>2010</v>
      </c>
      <c r="C14" s="10">
        <v>326.10000000000002</v>
      </c>
      <c r="D14">
        <v>383</v>
      </c>
      <c r="E14">
        <v>274.89999999999998</v>
      </c>
      <c r="F14" s="11">
        <v>1.6500000000000001E-2</v>
      </c>
      <c r="G14" s="11">
        <v>1.9300000000000001E-2</v>
      </c>
      <c r="H14" s="2">
        <v>1.3899999999999999E-2</v>
      </c>
    </row>
    <row r="15" spans="1:8" x14ac:dyDescent="0.25">
      <c r="A15" s="1" t="s">
        <v>47</v>
      </c>
      <c r="B15">
        <v>2011</v>
      </c>
      <c r="C15" s="10">
        <v>337.2</v>
      </c>
      <c r="D15">
        <v>396.1</v>
      </c>
      <c r="E15">
        <v>283.89999999999998</v>
      </c>
      <c r="F15" s="11">
        <v>1.7000000000000001E-2</v>
      </c>
      <c r="G15" s="11">
        <v>0.02</v>
      </c>
      <c r="H15" s="2">
        <v>1.43E-2</v>
      </c>
    </row>
    <row r="16" spans="1:8" x14ac:dyDescent="0.25">
      <c r="A16" s="1" t="s">
        <v>47</v>
      </c>
      <c r="B16">
        <v>2012</v>
      </c>
      <c r="C16" s="10">
        <v>348</v>
      </c>
      <c r="D16">
        <v>408</v>
      </c>
      <c r="E16">
        <v>292.60000000000002</v>
      </c>
      <c r="F16" s="11">
        <v>1.7500000000000002E-2</v>
      </c>
      <c r="G16" s="11">
        <v>2.06E-2</v>
      </c>
      <c r="H16" s="2">
        <v>1.47E-2</v>
      </c>
    </row>
    <row r="17" spans="1:8" x14ac:dyDescent="0.25">
      <c r="A17" s="1" t="s">
        <v>47</v>
      </c>
      <c r="B17">
        <v>2013</v>
      </c>
      <c r="C17" s="10">
        <v>357.9</v>
      </c>
      <c r="D17">
        <v>420</v>
      </c>
      <c r="E17">
        <v>301</v>
      </c>
      <c r="F17" s="11">
        <v>1.7999999999999999E-2</v>
      </c>
      <c r="G17" s="11">
        <v>2.12E-2</v>
      </c>
      <c r="H17" s="2">
        <v>1.52E-2</v>
      </c>
    </row>
    <row r="18" spans="1:8" x14ac:dyDescent="0.25">
      <c r="A18" s="1" t="s">
        <v>47</v>
      </c>
      <c r="B18">
        <v>2014</v>
      </c>
      <c r="C18" s="10">
        <v>368.1</v>
      </c>
      <c r="D18">
        <v>431.6</v>
      </c>
      <c r="E18">
        <v>309</v>
      </c>
      <c r="F18" s="11">
        <v>1.8499999999999999E-2</v>
      </c>
      <c r="G18" s="11">
        <v>2.1700000000000001E-2</v>
      </c>
      <c r="H18" s="2">
        <v>1.5599999999999999E-2</v>
      </c>
    </row>
    <row r="19" spans="1:8" x14ac:dyDescent="0.25">
      <c r="A19" s="1" t="s">
        <v>47</v>
      </c>
      <c r="B19">
        <v>2015</v>
      </c>
      <c r="C19" s="10">
        <v>378.5</v>
      </c>
      <c r="D19">
        <v>444.3</v>
      </c>
      <c r="E19">
        <v>318.39999999999998</v>
      </c>
      <c r="F19" s="11">
        <v>1.9099999999999999E-2</v>
      </c>
      <c r="G19" s="11">
        <v>2.24E-2</v>
      </c>
      <c r="H19" s="2">
        <v>1.6E-2</v>
      </c>
    </row>
    <row r="20" spans="1:8" x14ac:dyDescent="0.25">
      <c r="A20" s="1" t="s">
        <v>47</v>
      </c>
      <c r="B20">
        <v>2016</v>
      </c>
      <c r="C20" s="10">
        <v>389.1</v>
      </c>
      <c r="D20">
        <v>454.9</v>
      </c>
      <c r="E20">
        <v>327</v>
      </c>
      <c r="F20" s="11">
        <v>1.9599999999999999E-2</v>
      </c>
      <c r="G20" s="11">
        <v>2.29E-2</v>
      </c>
      <c r="H20" s="2">
        <v>1.6500000000000001E-2</v>
      </c>
    </row>
    <row r="21" spans="1:8" x14ac:dyDescent="0.25">
      <c r="A21" s="1" t="s">
        <v>47</v>
      </c>
      <c r="B21">
        <v>2017</v>
      </c>
      <c r="C21" s="10">
        <v>399.1</v>
      </c>
      <c r="D21">
        <v>466.1</v>
      </c>
      <c r="E21">
        <v>335.4</v>
      </c>
      <c r="F21" s="11">
        <v>2.01E-2</v>
      </c>
      <c r="G21" s="11">
        <v>2.35E-2</v>
      </c>
      <c r="H21" s="2">
        <v>1.6899999999999998E-2</v>
      </c>
    </row>
    <row r="22" spans="1:8" x14ac:dyDescent="0.25">
      <c r="A22" s="1" t="s">
        <v>47</v>
      </c>
      <c r="B22">
        <v>2018</v>
      </c>
      <c r="C22" s="10">
        <v>407.6</v>
      </c>
      <c r="D22">
        <v>475.5</v>
      </c>
      <c r="E22">
        <v>342.7</v>
      </c>
      <c r="F22" s="11">
        <v>2.0500000000000001E-2</v>
      </c>
      <c r="G22" s="11">
        <v>2.4E-2</v>
      </c>
      <c r="H22" s="2">
        <v>1.7299999999999999E-2</v>
      </c>
    </row>
    <row r="23" spans="1:8" x14ac:dyDescent="0.25">
      <c r="A23" s="1" t="s">
        <v>47</v>
      </c>
      <c r="B23">
        <v>2019</v>
      </c>
      <c r="C23" s="10">
        <v>415.1</v>
      </c>
      <c r="D23">
        <v>484.7</v>
      </c>
      <c r="E23">
        <v>348.5</v>
      </c>
      <c r="F23" s="11">
        <v>2.0899999999999998E-2</v>
      </c>
      <c r="G23" s="11">
        <v>2.4400000000000002E-2</v>
      </c>
      <c r="H23" s="2">
        <v>1.7600000000000001E-2</v>
      </c>
    </row>
    <row r="24" spans="1:8" x14ac:dyDescent="0.25">
      <c r="A24" s="1" t="s">
        <v>48</v>
      </c>
      <c r="B24">
        <v>2000</v>
      </c>
      <c r="C24" s="10">
        <v>94.1</v>
      </c>
      <c r="D24">
        <v>109.6</v>
      </c>
      <c r="E24">
        <v>78.3</v>
      </c>
      <c r="F24" s="11">
        <v>5.1000000000000004E-3</v>
      </c>
      <c r="G24" s="11">
        <v>5.8999999999999999E-3</v>
      </c>
      <c r="H24" s="2">
        <v>4.1999999999999997E-3</v>
      </c>
    </row>
    <row r="25" spans="1:8" x14ac:dyDescent="0.25">
      <c r="A25" s="1" t="s">
        <v>48</v>
      </c>
      <c r="B25">
        <v>2001</v>
      </c>
      <c r="C25" s="10">
        <v>96.2</v>
      </c>
      <c r="D25">
        <v>112</v>
      </c>
      <c r="E25">
        <v>80</v>
      </c>
      <c r="F25" s="11">
        <v>5.1999999999999998E-3</v>
      </c>
      <c r="G25" s="11">
        <v>6.0000000000000001E-3</v>
      </c>
      <c r="H25" s="2">
        <v>4.3E-3</v>
      </c>
    </row>
    <row r="26" spans="1:8" x14ac:dyDescent="0.25">
      <c r="A26" s="1" t="s">
        <v>48</v>
      </c>
      <c r="B26">
        <v>2002</v>
      </c>
      <c r="C26" s="10">
        <v>98.5</v>
      </c>
      <c r="D26">
        <v>114.6</v>
      </c>
      <c r="E26">
        <v>81.7</v>
      </c>
      <c r="F26" s="11">
        <v>5.3E-3</v>
      </c>
      <c r="G26" s="11">
        <v>6.1999999999999998E-3</v>
      </c>
      <c r="H26" s="2">
        <v>4.4000000000000003E-3</v>
      </c>
    </row>
    <row r="27" spans="1:8" x14ac:dyDescent="0.25">
      <c r="A27" s="1" t="s">
        <v>48</v>
      </c>
      <c r="B27">
        <v>2003</v>
      </c>
      <c r="C27" s="10">
        <v>100.7</v>
      </c>
      <c r="D27">
        <v>117.2</v>
      </c>
      <c r="E27">
        <v>83.5</v>
      </c>
      <c r="F27" s="11">
        <v>5.4000000000000003E-3</v>
      </c>
      <c r="G27" s="11">
        <v>6.3E-3</v>
      </c>
      <c r="H27" s="2">
        <v>4.4999999999999997E-3</v>
      </c>
    </row>
    <row r="28" spans="1:8" x14ac:dyDescent="0.25">
      <c r="A28" s="1" t="s">
        <v>48</v>
      </c>
      <c r="B28">
        <v>2004</v>
      </c>
      <c r="C28" s="10">
        <v>103.4</v>
      </c>
      <c r="D28">
        <v>120.5</v>
      </c>
      <c r="E28">
        <v>85.7</v>
      </c>
      <c r="F28" s="11">
        <v>5.5999999999999999E-3</v>
      </c>
      <c r="G28" s="11">
        <v>6.4999999999999997E-3</v>
      </c>
      <c r="H28" s="2">
        <v>4.5999999999999999E-3</v>
      </c>
    </row>
    <row r="29" spans="1:8" x14ac:dyDescent="0.25">
      <c r="A29" s="1" t="s">
        <v>48</v>
      </c>
      <c r="B29">
        <v>2005</v>
      </c>
      <c r="C29" s="10">
        <v>106.8</v>
      </c>
      <c r="D29">
        <v>124.5</v>
      </c>
      <c r="E29">
        <v>88.3</v>
      </c>
      <c r="F29" s="11">
        <v>5.7999999999999996E-3</v>
      </c>
      <c r="G29" s="11">
        <v>6.7000000000000002E-3</v>
      </c>
      <c r="H29" s="2">
        <v>4.7999999999999996E-3</v>
      </c>
    </row>
    <row r="30" spans="1:8" x14ac:dyDescent="0.25">
      <c r="A30" s="1" t="s">
        <v>48</v>
      </c>
      <c r="B30">
        <v>2006</v>
      </c>
      <c r="C30" s="10">
        <v>110.5</v>
      </c>
      <c r="D30">
        <v>129.19999999999999</v>
      </c>
      <c r="E30">
        <v>91.1</v>
      </c>
      <c r="F30" s="11">
        <v>6.0000000000000001E-3</v>
      </c>
      <c r="G30" s="11">
        <v>7.0000000000000001E-3</v>
      </c>
      <c r="H30" s="2">
        <v>4.8999999999999998E-3</v>
      </c>
    </row>
    <row r="31" spans="1:8" x14ac:dyDescent="0.25">
      <c r="A31" s="1" t="s">
        <v>48</v>
      </c>
      <c r="B31">
        <v>2007</v>
      </c>
      <c r="C31" s="10">
        <v>114.6</v>
      </c>
      <c r="D31">
        <v>134.1</v>
      </c>
      <c r="E31">
        <v>94.5</v>
      </c>
      <c r="F31" s="11">
        <v>6.1999999999999998E-3</v>
      </c>
      <c r="G31" s="11">
        <v>7.3000000000000001E-3</v>
      </c>
      <c r="H31" s="2">
        <v>5.1000000000000004E-3</v>
      </c>
    </row>
    <row r="32" spans="1:8" x14ac:dyDescent="0.25">
      <c r="A32" s="1" t="s">
        <v>48</v>
      </c>
      <c r="B32">
        <v>2008</v>
      </c>
      <c r="C32" s="10">
        <v>118.8</v>
      </c>
      <c r="D32">
        <v>139.30000000000001</v>
      </c>
      <c r="E32">
        <v>98.1</v>
      </c>
      <c r="F32" s="11">
        <v>6.4000000000000003E-3</v>
      </c>
      <c r="G32" s="11">
        <v>7.4999999999999997E-3</v>
      </c>
      <c r="H32" s="2">
        <v>5.3E-3</v>
      </c>
    </row>
    <row r="33" spans="1:8" x14ac:dyDescent="0.25">
      <c r="A33" s="1" t="s">
        <v>48</v>
      </c>
      <c r="B33">
        <v>2009</v>
      </c>
      <c r="C33" s="10">
        <v>123.4</v>
      </c>
      <c r="D33">
        <v>144.80000000000001</v>
      </c>
      <c r="E33">
        <v>102</v>
      </c>
      <c r="F33" s="11">
        <v>6.7000000000000002E-3</v>
      </c>
      <c r="G33" s="11">
        <v>7.7999999999999996E-3</v>
      </c>
      <c r="H33" s="2">
        <v>5.4999999999999997E-3</v>
      </c>
    </row>
    <row r="34" spans="1:8" x14ac:dyDescent="0.25">
      <c r="A34" s="1" t="s">
        <v>48</v>
      </c>
      <c r="B34">
        <v>2010</v>
      </c>
      <c r="C34" s="10">
        <v>128.4</v>
      </c>
      <c r="D34">
        <v>150.69999999999999</v>
      </c>
      <c r="E34">
        <v>106.1</v>
      </c>
      <c r="F34" s="11">
        <v>6.8999999999999999E-3</v>
      </c>
      <c r="G34" s="11">
        <v>8.0999999999999996E-3</v>
      </c>
      <c r="H34" s="2">
        <v>5.7000000000000002E-3</v>
      </c>
    </row>
    <row r="35" spans="1:8" x14ac:dyDescent="0.25">
      <c r="A35" s="1" t="s">
        <v>48</v>
      </c>
      <c r="B35">
        <v>2011</v>
      </c>
      <c r="C35" s="10">
        <v>133.4</v>
      </c>
      <c r="D35">
        <v>156.1</v>
      </c>
      <c r="E35">
        <v>110.1</v>
      </c>
      <c r="F35" s="11">
        <v>7.1999999999999998E-3</v>
      </c>
      <c r="G35" s="11">
        <v>8.3999999999999995E-3</v>
      </c>
      <c r="H35" s="2">
        <v>5.8999999999999999E-3</v>
      </c>
    </row>
    <row r="36" spans="1:8" x14ac:dyDescent="0.25">
      <c r="A36" s="1" t="s">
        <v>48</v>
      </c>
      <c r="B36">
        <v>2012</v>
      </c>
      <c r="C36" s="10">
        <v>138.19999999999999</v>
      </c>
      <c r="D36">
        <v>161.4</v>
      </c>
      <c r="E36">
        <v>113.8</v>
      </c>
      <c r="F36" s="11">
        <v>7.4000000000000003E-3</v>
      </c>
      <c r="G36" s="11">
        <v>8.6999999999999994E-3</v>
      </c>
      <c r="H36" s="2">
        <v>6.1000000000000004E-3</v>
      </c>
    </row>
    <row r="37" spans="1:8" x14ac:dyDescent="0.25">
      <c r="A37" s="1" t="s">
        <v>48</v>
      </c>
      <c r="B37">
        <v>2013</v>
      </c>
      <c r="C37" s="10">
        <v>142.69999999999999</v>
      </c>
      <c r="D37">
        <v>166.5</v>
      </c>
      <c r="E37">
        <v>117.5</v>
      </c>
      <c r="F37" s="11">
        <v>7.7000000000000002E-3</v>
      </c>
      <c r="G37" s="11">
        <v>8.8999999999999999E-3</v>
      </c>
      <c r="H37" s="2">
        <v>6.3E-3</v>
      </c>
    </row>
    <row r="38" spans="1:8" x14ac:dyDescent="0.25">
      <c r="A38" s="1" t="s">
        <v>48</v>
      </c>
      <c r="B38">
        <v>2014</v>
      </c>
      <c r="C38" s="10">
        <v>147.30000000000001</v>
      </c>
      <c r="D38">
        <v>172.1</v>
      </c>
      <c r="E38">
        <v>121.7</v>
      </c>
      <c r="F38" s="11">
        <v>7.9000000000000008E-3</v>
      </c>
      <c r="G38" s="11">
        <v>9.1999999999999998E-3</v>
      </c>
      <c r="H38" s="2">
        <v>6.4999999999999997E-3</v>
      </c>
    </row>
    <row r="39" spans="1:8" x14ac:dyDescent="0.25">
      <c r="A39" s="1" t="s">
        <v>48</v>
      </c>
      <c r="B39">
        <v>2015</v>
      </c>
      <c r="C39" s="10">
        <v>152</v>
      </c>
      <c r="D39">
        <v>177.5</v>
      </c>
      <c r="E39">
        <v>125.3</v>
      </c>
      <c r="F39" s="11">
        <v>8.2000000000000007E-3</v>
      </c>
      <c r="G39" s="11">
        <v>9.4999999999999998E-3</v>
      </c>
      <c r="H39" s="2">
        <v>6.7000000000000002E-3</v>
      </c>
    </row>
    <row r="40" spans="1:8" x14ac:dyDescent="0.25">
      <c r="A40" s="1" t="s">
        <v>48</v>
      </c>
      <c r="B40">
        <v>2016</v>
      </c>
      <c r="C40" s="10">
        <v>156.5</v>
      </c>
      <c r="D40">
        <v>183.1</v>
      </c>
      <c r="E40">
        <v>129.30000000000001</v>
      </c>
      <c r="F40" s="11">
        <v>8.3999999999999995E-3</v>
      </c>
      <c r="G40" s="11">
        <v>9.7999999999999997E-3</v>
      </c>
      <c r="H40" s="2">
        <v>6.8999999999999999E-3</v>
      </c>
    </row>
    <row r="41" spans="1:8" x14ac:dyDescent="0.25">
      <c r="A41" s="1" t="s">
        <v>48</v>
      </c>
      <c r="B41">
        <v>2017</v>
      </c>
      <c r="C41" s="10">
        <v>160.9</v>
      </c>
      <c r="D41">
        <v>188.5</v>
      </c>
      <c r="E41">
        <v>133.1</v>
      </c>
      <c r="F41" s="11">
        <v>8.6E-3</v>
      </c>
      <c r="G41" s="11">
        <v>1.01E-2</v>
      </c>
      <c r="H41" s="2">
        <v>7.1000000000000004E-3</v>
      </c>
    </row>
    <row r="42" spans="1:8" x14ac:dyDescent="0.25">
      <c r="A42" s="1" t="s">
        <v>48</v>
      </c>
      <c r="B42">
        <v>2018</v>
      </c>
      <c r="C42" s="10">
        <v>165.6</v>
      </c>
      <c r="D42">
        <v>194</v>
      </c>
      <c r="E42">
        <v>136.6</v>
      </c>
      <c r="F42" s="11">
        <v>8.8999999999999999E-3</v>
      </c>
      <c r="G42" s="11">
        <v>1.04E-2</v>
      </c>
      <c r="H42" s="2">
        <v>7.3000000000000001E-3</v>
      </c>
    </row>
    <row r="43" spans="1:8" x14ac:dyDescent="0.25">
      <c r="A43" s="6" t="s">
        <v>48</v>
      </c>
      <c r="B43" s="8">
        <v>2019</v>
      </c>
      <c r="C43" s="12">
        <v>170.8</v>
      </c>
      <c r="D43" s="8">
        <v>199.8</v>
      </c>
      <c r="E43" s="8">
        <v>140.5</v>
      </c>
      <c r="F43" s="13">
        <v>9.1999999999999998E-3</v>
      </c>
      <c r="G43" s="13">
        <v>1.0699999999999999E-2</v>
      </c>
      <c r="H43" s="7">
        <v>7.4999999999999997E-3</v>
      </c>
    </row>
    <row r="45" spans="1:8" x14ac:dyDescent="0.25">
      <c r="A45" t="s">
        <v>37</v>
      </c>
    </row>
    <row r="47" spans="1:8" x14ac:dyDescent="0.25">
      <c r="A4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workbookViewId="0">
      <selection activeCell="N32" sqref="N32"/>
    </sheetView>
  </sheetViews>
  <sheetFormatPr defaultColWidth="11.42578125" defaultRowHeight="15" x14ac:dyDescent="0.25"/>
  <cols>
    <col min="1" max="1" width="6.7109375" customWidth="1"/>
    <col min="2" max="2" width="25.7109375" customWidth="1"/>
  </cols>
  <sheetData>
    <row r="1" spans="1:2" x14ac:dyDescent="0.25">
      <c r="A1" t="s">
        <v>191</v>
      </c>
    </row>
    <row r="3" spans="1:2" x14ac:dyDescent="0.25">
      <c r="A3" s="4" t="s">
        <v>2</v>
      </c>
      <c r="B3" s="5" t="s">
        <v>295</v>
      </c>
    </row>
    <row r="4" spans="1:2" x14ac:dyDescent="0.25">
      <c r="A4" s="1">
        <v>2014</v>
      </c>
      <c r="B4" s="74">
        <v>33.700000000000003</v>
      </c>
    </row>
    <row r="5" spans="1:2" x14ac:dyDescent="0.25">
      <c r="A5" s="1">
        <v>2015</v>
      </c>
      <c r="B5" s="74">
        <v>35.799999999999997</v>
      </c>
    </row>
    <row r="6" spans="1:2" x14ac:dyDescent="0.25">
      <c r="A6" s="1">
        <v>2016</v>
      </c>
      <c r="B6" s="74">
        <v>39.4</v>
      </c>
    </row>
    <row r="7" spans="1:2" x14ac:dyDescent="0.25">
      <c r="A7" s="1">
        <v>2017</v>
      </c>
      <c r="B7" s="74">
        <v>40.200000000000003</v>
      </c>
    </row>
    <row r="8" spans="1:2" x14ac:dyDescent="0.25">
      <c r="A8" s="1">
        <v>2018</v>
      </c>
      <c r="B8" s="74">
        <v>40.799999999999997</v>
      </c>
    </row>
    <row r="9" spans="1:2" x14ac:dyDescent="0.25">
      <c r="A9" s="6">
        <v>2019</v>
      </c>
      <c r="B9" s="75">
        <v>40.9</v>
      </c>
    </row>
    <row r="11" spans="1:2" x14ac:dyDescent="0.25">
      <c r="A11" t="s">
        <v>74</v>
      </c>
    </row>
    <row r="13" spans="1:2" x14ac:dyDescent="0.25">
      <c r="A1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11.42578125" defaultRowHeight="15" x14ac:dyDescent="0.25"/>
  <cols>
    <col min="1" max="1" width="6.7109375" customWidth="1"/>
    <col min="2" max="2" width="19.7109375" customWidth="1"/>
    <col min="3" max="3" width="20.7109375" customWidth="1"/>
  </cols>
  <sheetData>
    <row r="1" spans="1:3" x14ac:dyDescent="0.25">
      <c r="A1" t="s">
        <v>192</v>
      </c>
    </row>
    <row r="3" spans="1:3" x14ac:dyDescent="0.25">
      <c r="A3" s="4" t="s">
        <v>2</v>
      </c>
      <c r="B3" s="3" t="s">
        <v>193</v>
      </c>
      <c r="C3" s="5" t="s">
        <v>194</v>
      </c>
    </row>
    <row r="4" spans="1:3" x14ac:dyDescent="0.25">
      <c r="A4" s="1">
        <v>2014</v>
      </c>
      <c r="B4" t="s">
        <v>195</v>
      </c>
      <c r="C4" s="44">
        <v>24.5</v>
      </c>
    </row>
    <row r="5" spans="1:3" x14ac:dyDescent="0.25">
      <c r="A5" s="1">
        <v>2014</v>
      </c>
      <c r="B5" t="s">
        <v>196</v>
      </c>
      <c r="C5" s="44">
        <v>18.2</v>
      </c>
    </row>
    <row r="6" spans="1:3" x14ac:dyDescent="0.25">
      <c r="A6" s="1">
        <v>2015</v>
      </c>
      <c r="B6" t="s">
        <v>195</v>
      </c>
      <c r="C6" s="44">
        <v>22.1</v>
      </c>
    </row>
    <row r="7" spans="1:3" x14ac:dyDescent="0.25">
      <c r="A7" s="1">
        <v>2015</v>
      </c>
      <c r="B7" t="s">
        <v>196</v>
      </c>
      <c r="C7" s="44">
        <v>18.600000000000001</v>
      </c>
    </row>
    <row r="8" spans="1:3" x14ac:dyDescent="0.25">
      <c r="A8" s="1">
        <v>2016</v>
      </c>
      <c r="B8" t="s">
        <v>195</v>
      </c>
      <c r="C8" s="44">
        <v>17</v>
      </c>
    </row>
    <row r="9" spans="1:3" x14ac:dyDescent="0.25">
      <c r="A9" s="1">
        <v>2016</v>
      </c>
      <c r="B9" t="s">
        <v>196</v>
      </c>
      <c r="C9" s="44">
        <v>23.8</v>
      </c>
    </row>
    <row r="10" spans="1:3" x14ac:dyDescent="0.25">
      <c r="A10" s="1">
        <v>2017</v>
      </c>
      <c r="B10" t="s">
        <v>195</v>
      </c>
      <c r="C10" s="44">
        <v>8.1999999999999993</v>
      </c>
    </row>
    <row r="11" spans="1:3" x14ac:dyDescent="0.25">
      <c r="A11" s="1">
        <v>2017</v>
      </c>
      <c r="B11" t="s">
        <v>196</v>
      </c>
      <c r="C11" s="44">
        <v>39.5</v>
      </c>
    </row>
    <row r="12" spans="1:3" x14ac:dyDescent="0.25">
      <c r="A12" s="1">
        <v>2018</v>
      </c>
      <c r="B12" t="s">
        <v>195</v>
      </c>
      <c r="C12" s="44">
        <v>8</v>
      </c>
    </row>
    <row r="13" spans="1:3" x14ac:dyDescent="0.25">
      <c r="A13" s="1">
        <v>2018</v>
      </c>
      <c r="B13" t="s">
        <v>196</v>
      </c>
      <c r="C13" s="44">
        <v>43.4</v>
      </c>
    </row>
    <row r="14" spans="1:3" x14ac:dyDescent="0.25">
      <c r="A14" s="1">
        <v>2019</v>
      </c>
      <c r="B14" t="s">
        <v>195</v>
      </c>
      <c r="C14" s="44">
        <v>8</v>
      </c>
    </row>
    <row r="15" spans="1:3" x14ac:dyDescent="0.25">
      <c r="A15" s="6">
        <v>2019</v>
      </c>
      <c r="B15" s="8" t="s">
        <v>196</v>
      </c>
      <c r="C15" s="45">
        <v>44.2</v>
      </c>
    </row>
    <row r="17" spans="1:1" x14ac:dyDescent="0.25">
      <c r="A17" t="s">
        <v>74</v>
      </c>
    </row>
    <row r="19" spans="1:1" x14ac:dyDescent="0.25">
      <c r="A1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11.42578125" defaultRowHeight="15" x14ac:dyDescent="0.25"/>
  <cols>
    <col min="1" max="1" width="6.7109375" customWidth="1"/>
    <col min="2" max="2" width="19.7109375" customWidth="1"/>
    <col min="3" max="3" width="28.7109375" customWidth="1"/>
  </cols>
  <sheetData>
    <row r="1" spans="1:3" x14ac:dyDescent="0.25">
      <c r="A1" t="s">
        <v>197</v>
      </c>
    </row>
    <row r="3" spans="1:3" x14ac:dyDescent="0.25">
      <c r="A3" s="4" t="s">
        <v>2</v>
      </c>
      <c r="B3" s="3" t="s">
        <v>193</v>
      </c>
      <c r="C3" s="5" t="s">
        <v>198</v>
      </c>
    </row>
    <row r="4" spans="1:3" x14ac:dyDescent="0.25">
      <c r="A4" s="1">
        <v>2014</v>
      </c>
      <c r="B4" t="s">
        <v>195</v>
      </c>
      <c r="C4" s="46">
        <v>160.890777470221</v>
      </c>
    </row>
    <row r="5" spans="1:3" x14ac:dyDescent="0.25">
      <c r="A5" s="1">
        <v>2014</v>
      </c>
      <c r="B5" t="s">
        <v>196</v>
      </c>
      <c r="C5" s="46">
        <v>119.47339652096299</v>
      </c>
    </row>
    <row r="6" spans="1:3" x14ac:dyDescent="0.25">
      <c r="A6" s="1">
        <v>2015</v>
      </c>
      <c r="B6" t="s">
        <v>195</v>
      </c>
      <c r="C6" s="46">
        <v>138.59204289194099</v>
      </c>
    </row>
    <row r="7" spans="1:3" x14ac:dyDescent="0.25">
      <c r="A7" s="1">
        <v>2015</v>
      </c>
      <c r="B7" t="s">
        <v>196</v>
      </c>
      <c r="C7" s="46">
        <v>116.866138406871</v>
      </c>
    </row>
    <row r="8" spans="1:3" x14ac:dyDescent="0.25">
      <c r="A8" s="1">
        <v>2016</v>
      </c>
      <c r="B8" t="s">
        <v>195</v>
      </c>
      <c r="C8" s="46">
        <v>81.357732590103097</v>
      </c>
    </row>
    <row r="9" spans="1:3" x14ac:dyDescent="0.25">
      <c r="A9" s="1">
        <v>2016</v>
      </c>
      <c r="B9" t="s">
        <v>196</v>
      </c>
      <c r="C9" s="46">
        <v>113.993748547881</v>
      </c>
    </row>
    <row r="10" spans="1:3" x14ac:dyDescent="0.25">
      <c r="A10" s="1">
        <v>2017</v>
      </c>
      <c r="B10" t="s">
        <v>195</v>
      </c>
      <c r="C10" s="46">
        <v>40.378848606849097</v>
      </c>
    </row>
    <row r="11" spans="1:3" x14ac:dyDescent="0.25">
      <c r="A11" s="1">
        <v>2017</v>
      </c>
      <c r="B11" t="s">
        <v>196</v>
      </c>
      <c r="C11" s="46">
        <v>193.826876592611</v>
      </c>
    </row>
    <row r="12" spans="1:3" x14ac:dyDescent="0.25">
      <c r="A12" s="1">
        <v>2018</v>
      </c>
      <c r="B12" t="s">
        <v>195</v>
      </c>
      <c r="C12" s="46">
        <v>36.282354481213702</v>
      </c>
    </row>
    <row r="13" spans="1:3" x14ac:dyDescent="0.25">
      <c r="A13" s="1">
        <v>2018</v>
      </c>
      <c r="B13" t="s">
        <v>196</v>
      </c>
      <c r="C13" s="46">
        <v>197.392862021236</v>
      </c>
    </row>
    <row r="14" spans="1:3" x14ac:dyDescent="0.25">
      <c r="A14" s="1">
        <v>2019</v>
      </c>
      <c r="B14" t="s">
        <v>195</v>
      </c>
      <c r="C14" s="46">
        <v>34.786203050495303</v>
      </c>
    </row>
    <row r="15" spans="1:3" x14ac:dyDescent="0.25">
      <c r="A15" s="6">
        <v>2019</v>
      </c>
      <c r="B15" s="8" t="s">
        <v>196</v>
      </c>
      <c r="C15" s="47">
        <v>192.20130943532399</v>
      </c>
    </row>
    <row r="17" spans="1:1" x14ac:dyDescent="0.25">
      <c r="A17" t="s">
        <v>74</v>
      </c>
    </row>
    <row r="19" spans="1:1" x14ac:dyDescent="0.25">
      <c r="A1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/>
  </sheetViews>
  <sheetFormatPr defaultColWidth="11.42578125" defaultRowHeight="15" x14ac:dyDescent="0.25"/>
  <cols>
    <col min="1" max="1" width="6.7109375" customWidth="1"/>
    <col min="2" max="2" width="31.7109375" customWidth="1"/>
    <col min="3" max="3" width="27.7109375" customWidth="1"/>
    <col min="4" max="4" width="26.7109375" customWidth="1"/>
    <col min="5" max="5" width="20.7109375" customWidth="1"/>
  </cols>
  <sheetData>
    <row r="1" spans="1:5" x14ac:dyDescent="0.25">
      <c r="A1" t="s">
        <v>199</v>
      </c>
    </row>
    <row r="3" spans="1:5" x14ac:dyDescent="0.25">
      <c r="A3" s="4" t="s">
        <v>2</v>
      </c>
      <c r="B3" s="3" t="s">
        <v>200</v>
      </c>
      <c r="C3" s="3" t="s">
        <v>201</v>
      </c>
      <c r="D3" s="3" t="s">
        <v>202</v>
      </c>
      <c r="E3" s="5" t="s">
        <v>203</v>
      </c>
    </row>
    <row r="4" spans="1:5" x14ac:dyDescent="0.25">
      <c r="A4" s="1">
        <v>2014</v>
      </c>
      <c r="B4" s="49">
        <v>18.2</v>
      </c>
      <c r="C4" s="49">
        <v>24.5</v>
      </c>
      <c r="D4" s="48">
        <v>745</v>
      </c>
      <c r="E4" s="50">
        <v>20.7</v>
      </c>
    </row>
    <row r="5" spans="1:5" x14ac:dyDescent="0.25">
      <c r="A5" s="1">
        <v>2015</v>
      </c>
      <c r="B5" s="49">
        <v>18.600000000000001</v>
      </c>
      <c r="C5" s="49">
        <v>22.1</v>
      </c>
      <c r="D5" s="48">
        <v>778.3</v>
      </c>
      <c r="E5" s="50">
        <v>21.9</v>
      </c>
    </row>
    <row r="6" spans="1:5" x14ac:dyDescent="0.25">
      <c r="A6" s="1">
        <v>2016</v>
      </c>
      <c r="B6" s="49">
        <v>23.8</v>
      </c>
      <c r="C6" s="49">
        <v>17</v>
      </c>
      <c r="D6" s="48">
        <v>840.5</v>
      </c>
      <c r="E6" s="50">
        <v>23.8</v>
      </c>
    </row>
    <row r="7" spans="1:5" x14ac:dyDescent="0.25">
      <c r="A7" s="1">
        <v>2017</v>
      </c>
      <c r="B7" s="49">
        <v>39.5</v>
      </c>
      <c r="C7" s="49">
        <v>8.1999999999999993</v>
      </c>
      <c r="D7" s="48">
        <v>922.5</v>
      </c>
      <c r="E7" s="50">
        <v>26.5</v>
      </c>
    </row>
    <row r="8" spans="1:5" x14ac:dyDescent="0.25">
      <c r="A8" s="1">
        <v>2018</v>
      </c>
      <c r="B8" s="49">
        <v>43.4</v>
      </c>
      <c r="C8" s="49">
        <v>8</v>
      </c>
      <c r="D8" s="48">
        <v>971.9</v>
      </c>
      <c r="E8" s="50">
        <v>28.2</v>
      </c>
    </row>
    <row r="9" spans="1:5" x14ac:dyDescent="0.25">
      <c r="A9" s="6">
        <v>2019</v>
      </c>
      <c r="B9" s="52">
        <v>44.2</v>
      </c>
      <c r="C9" s="52">
        <v>8</v>
      </c>
      <c r="D9" s="51">
        <v>1006</v>
      </c>
      <c r="E9" s="53">
        <v>29.5</v>
      </c>
    </row>
    <row r="11" spans="1:5" x14ac:dyDescent="0.25">
      <c r="A11" t="s">
        <v>74</v>
      </c>
    </row>
    <row r="13" spans="1:5" x14ac:dyDescent="0.25">
      <c r="A1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/>
  </sheetViews>
  <sheetFormatPr defaultColWidth="11.42578125" defaultRowHeight="15" x14ac:dyDescent="0.25"/>
  <cols>
    <col min="1" max="1" width="6.7109375" customWidth="1"/>
    <col min="2" max="2" width="27.7109375" customWidth="1"/>
    <col min="3" max="3" width="31.7109375" customWidth="1"/>
    <col min="4" max="4" width="26.7109375" customWidth="1"/>
    <col min="5" max="5" width="20.7109375" customWidth="1"/>
  </cols>
  <sheetData>
    <row r="1" spans="1:5" x14ac:dyDescent="0.25">
      <c r="A1" t="s">
        <v>204</v>
      </c>
    </row>
    <row r="3" spans="1:5" x14ac:dyDescent="0.25">
      <c r="A3" s="4" t="s">
        <v>2</v>
      </c>
      <c r="B3" s="3" t="s">
        <v>185</v>
      </c>
      <c r="C3" s="3" t="s">
        <v>200</v>
      </c>
      <c r="D3" s="3" t="s">
        <v>202</v>
      </c>
      <c r="E3" s="5" t="s">
        <v>203</v>
      </c>
    </row>
    <row r="4" spans="1:5" x14ac:dyDescent="0.25">
      <c r="A4" s="1">
        <v>2016</v>
      </c>
      <c r="B4" s="54">
        <v>45.7</v>
      </c>
      <c r="C4" s="55">
        <v>8.3000000000000007</v>
      </c>
      <c r="D4" s="54">
        <v>158.30000000000001</v>
      </c>
      <c r="E4" s="56">
        <v>4.5</v>
      </c>
    </row>
    <row r="5" spans="1:5" x14ac:dyDescent="0.25">
      <c r="A5" s="1">
        <v>2017</v>
      </c>
      <c r="B5" s="54">
        <v>69.8</v>
      </c>
      <c r="C5" s="55">
        <v>30.8</v>
      </c>
      <c r="D5" s="54">
        <v>561.20000000000005</v>
      </c>
      <c r="E5" s="56">
        <v>16</v>
      </c>
    </row>
    <row r="6" spans="1:5" x14ac:dyDescent="0.25">
      <c r="A6" s="1">
        <v>2018</v>
      </c>
      <c r="B6" s="54">
        <v>75.5</v>
      </c>
      <c r="C6" s="55">
        <v>34.799999999999997</v>
      </c>
      <c r="D6" s="54">
        <v>620.6</v>
      </c>
      <c r="E6" s="56">
        <v>17.899999999999999</v>
      </c>
    </row>
    <row r="7" spans="1:5" x14ac:dyDescent="0.25">
      <c r="A7" s="6">
        <v>2019</v>
      </c>
      <c r="B7" s="57">
        <v>78.900000000000006</v>
      </c>
      <c r="C7" s="58">
        <v>36</v>
      </c>
      <c r="D7" s="57">
        <v>651.4</v>
      </c>
      <c r="E7" s="59">
        <v>19</v>
      </c>
    </row>
    <row r="9" spans="1:5" x14ac:dyDescent="0.25">
      <c r="A9" t="s">
        <v>74</v>
      </c>
    </row>
    <row r="11" spans="1:5" x14ac:dyDescent="0.25">
      <c r="A1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B4" sqref="B4:B19"/>
    </sheetView>
  </sheetViews>
  <sheetFormatPr defaultColWidth="11.42578125" defaultRowHeight="15" x14ac:dyDescent="0.25"/>
  <cols>
    <col min="1" max="1" width="21.7109375" customWidth="1"/>
    <col min="2" max="2" width="40.7109375" customWidth="1"/>
  </cols>
  <sheetData>
    <row r="1" spans="1:2" x14ac:dyDescent="0.25">
      <c r="A1" t="s">
        <v>205</v>
      </c>
    </row>
    <row r="3" spans="1:2" x14ac:dyDescent="0.25">
      <c r="A3" s="4" t="s">
        <v>79</v>
      </c>
      <c r="B3" s="5" t="s">
        <v>206</v>
      </c>
    </row>
    <row r="4" spans="1:2" x14ac:dyDescent="0.25">
      <c r="A4" s="1" t="s">
        <v>81</v>
      </c>
      <c r="B4" s="112">
        <v>198.9</v>
      </c>
    </row>
    <row r="5" spans="1:2" x14ac:dyDescent="0.25">
      <c r="A5" s="1" t="s">
        <v>82</v>
      </c>
      <c r="B5" s="112">
        <v>253.7</v>
      </c>
    </row>
    <row r="6" spans="1:2" x14ac:dyDescent="0.25">
      <c r="A6" s="1" t="s">
        <v>83</v>
      </c>
      <c r="B6" s="112">
        <v>189.2</v>
      </c>
    </row>
    <row r="7" spans="1:2" x14ac:dyDescent="0.25">
      <c r="A7" s="1" t="s">
        <v>84</v>
      </c>
      <c r="B7" s="112">
        <v>207</v>
      </c>
    </row>
    <row r="8" spans="1:2" x14ac:dyDescent="0.25">
      <c r="A8" s="1" t="s">
        <v>85</v>
      </c>
      <c r="B8" s="112">
        <v>166.5</v>
      </c>
    </row>
    <row r="9" spans="1:2" x14ac:dyDescent="0.25">
      <c r="A9" s="1" t="s">
        <v>86</v>
      </c>
      <c r="B9" s="112">
        <v>195.5</v>
      </c>
    </row>
    <row r="10" spans="1:2" x14ac:dyDescent="0.25">
      <c r="A10" s="1" t="s">
        <v>87</v>
      </c>
      <c r="B10" s="112">
        <v>214.2</v>
      </c>
    </row>
    <row r="11" spans="1:2" x14ac:dyDescent="0.25">
      <c r="A11" s="1" t="s">
        <v>88</v>
      </c>
      <c r="B11" s="112">
        <v>149.6</v>
      </c>
    </row>
    <row r="12" spans="1:2" x14ac:dyDescent="0.25">
      <c r="A12" s="1" t="s">
        <v>89</v>
      </c>
      <c r="B12" s="112">
        <v>159</v>
      </c>
    </row>
    <row r="13" spans="1:2" x14ac:dyDescent="0.25">
      <c r="A13" s="1" t="s">
        <v>90</v>
      </c>
      <c r="B13" s="112">
        <v>218.4</v>
      </c>
    </row>
    <row r="14" spans="1:2" x14ac:dyDescent="0.25">
      <c r="A14" s="1" t="s">
        <v>91</v>
      </c>
      <c r="B14" s="112">
        <v>195.8</v>
      </c>
    </row>
    <row r="15" spans="1:2" x14ac:dyDescent="0.25">
      <c r="A15" s="1" t="s">
        <v>92</v>
      </c>
      <c r="B15" s="112">
        <v>166.7</v>
      </c>
    </row>
    <row r="16" spans="1:2" x14ac:dyDescent="0.25">
      <c r="A16" s="1" t="s">
        <v>93</v>
      </c>
      <c r="B16" s="112">
        <v>161</v>
      </c>
    </row>
    <row r="17" spans="1:2" x14ac:dyDescent="0.25">
      <c r="A17" s="1" t="s">
        <v>94</v>
      </c>
      <c r="B17" s="112">
        <v>219.8</v>
      </c>
    </row>
    <row r="18" spans="1:2" x14ac:dyDescent="0.25">
      <c r="A18" s="1" t="s">
        <v>95</v>
      </c>
      <c r="B18" s="112">
        <v>167.2</v>
      </c>
    </row>
    <row r="19" spans="1:2" x14ac:dyDescent="0.25">
      <c r="A19" s="6" t="s">
        <v>96</v>
      </c>
      <c r="B19" s="113">
        <v>220.9</v>
      </c>
    </row>
    <row r="21" spans="1:2" x14ac:dyDescent="0.25">
      <c r="A21" t="s">
        <v>74</v>
      </c>
    </row>
    <row r="23" spans="1:2" x14ac:dyDescent="0.25">
      <c r="A2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11.42578125" defaultRowHeight="15" x14ac:dyDescent="0.25"/>
  <cols>
    <col min="1" max="1" width="6.7109375" customWidth="1"/>
    <col min="2" max="3" width="27.7109375" customWidth="1"/>
  </cols>
  <sheetData>
    <row r="1" spans="1:3" x14ac:dyDescent="0.25">
      <c r="A1" t="s">
        <v>207</v>
      </c>
    </row>
    <row r="3" spans="1:3" x14ac:dyDescent="0.25">
      <c r="A3" s="4" t="s">
        <v>2</v>
      </c>
      <c r="B3" s="3" t="s">
        <v>208</v>
      </c>
      <c r="C3" s="5" t="s">
        <v>185</v>
      </c>
    </row>
    <row r="4" spans="1:3" x14ac:dyDescent="0.25">
      <c r="A4" s="1">
        <v>2014</v>
      </c>
      <c r="B4" t="s">
        <v>209</v>
      </c>
      <c r="C4" s="60">
        <v>28.047000000000001</v>
      </c>
    </row>
    <row r="5" spans="1:3" x14ac:dyDescent="0.25">
      <c r="A5" s="1">
        <v>2015</v>
      </c>
      <c r="B5" t="s">
        <v>209</v>
      </c>
      <c r="C5" s="60">
        <v>28.609000000000002</v>
      </c>
    </row>
    <row r="6" spans="1:3" x14ac:dyDescent="0.25">
      <c r="A6" s="1">
        <v>2016</v>
      </c>
      <c r="B6" t="s">
        <v>209</v>
      </c>
      <c r="C6" s="60">
        <v>31.731000000000002</v>
      </c>
    </row>
    <row r="7" spans="1:3" x14ac:dyDescent="0.25">
      <c r="A7" s="1">
        <v>2017</v>
      </c>
      <c r="B7" t="s">
        <v>209</v>
      </c>
      <c r="C7" s="60">
        <v>34.914999999999999</v>
      </c>
    </row>
    <row r="8" spans="1:3" x14ac:dyDescent="0.25">
      <c r="A8" s="1">
        <v>2018</v>
      </c>
      <c r="B8" t="s">
        <v>209</v>
      </c>
      <c r="C8" s="60">
        <v>37.295999999999999</v>
      </c>
    </row>
    <row r="9" spans="1:3" x14ac:dyDescent="0.25">
      <c r="A9" s="1">
        <v>2019</v>
      </c>
      <c r="B9" t="s">
        <v>209</v>
      </c>
      <c r="C9" s="60">
        <v>38.47</v>
      </c>
    </row>
    <row r="10" spans="1:3" x14ac:dyDescent="0.25">
      <c r="A10" s="1">
        <v>2014</v>
      </c>
      <c r="B10" t="s">
        <v>210</v>
      </c>
      <c r="C10" s="60">
        <v>68.989999999999995</v>
      </c>
    </row>
    <row r="11" spans="1:3" x14ac:dyDescent="0.25">
      <c r="A11" s="1">
        <v>2015</v>
      </c>
      <c r="B11" t="s">
        <v>210</v>
      </c>
      <c r="C11" s="60">
        <v>73.41</v>
      </c>
    </row>
    <row r="12" spans="1:3" x14ac:dyDescent="0.25">
      <c r="A12" s="1">
        <v>2016</v>
      </c>
      <c r="B12" t="s">
        <v>210</v>
      </c>
      <c r="C12" s="60">
        <v>78.837000000000003</v>
      </c>
    </row>
    <row r="13" spans="1:3" x14ac:dyDescent="0.25">
      <c r="A13" s="1">
        <v>2017</v>
      </c>
      <c r="B13" t="s">
        <v>210</v>
      </c>
      <c r="C13" s="60">
        <v>83.268000000000001</v>
      </c>
    </row>
    <row r="14" spans="1:3" x14ac:dyDescent="0.25">
      <c r="A14" s="1">
        <v>2018</v>
      </c>
      <c r="B14" t="s">
        <v>210</v>
      </c>
      <c r="C14" s="60">
        <v>86.945999999999998</v>
      </c>
    </row>
    <row r="15" spans="1:3" x14ac:dyDescent="0.25">
      <c r="A15" s="6">
        <v>2019</v>
      </c>
      <c r="B15" s="8" t="s">
        <v>210</v>
      </c>
      <c r="C15" s="61">
        <v>89.832999999999998</v>
      </c>
    </row>
    <row r="17" spans="1:1" x14ac:dyDescent="0.25">
      <c r="A17" t="s">
        <v>74</v>
      </c>
    </row>
    <row r="19" spans="1:1" x14ac:dyDescent="0.25">
      <c r="A1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E31" sqref="E31"/>
    </sheetView>
  </sheetViews>
  <sheetFormatPr defaultColWidth="11.42578125" defaultRowHeight="15" x14ac:dyDescent="0.25"/>
  <cols>
    <col min="1" max="1" width="27.7109375" customWidth="1"/>
    <col min="2" max="2" width="6.7109375" customWidth="1"/>
    <col min="3" max="3" width="9.7109375" customWidth="1"/>
  </cols>
  <sheetData>
    <row r="1" spans="1:3" x14ac:dyDescent="0.25">
      <c r="A1" t="s">
        <v>211</v>
      </c>
    </row>
    <row r="3" spans="1:3" x14ac:dyDescent="0.25">
      <c r="A3" s="4" t="s">
        <v>208</v>
      </c>
      <c r="B3" s="3" t="s">
        <v>2</v>
      </c>
      <c r="C3" s="5" t="s">
        <v>212</v>
      </c>
    </row>
    <row r="4" spans="1:3" x14ac:dyDescent="0.25">
      <c r="A4" s="1" t="s">
        <v>209</v>
      </c>
      <c r="B4" t="s">
        <v>213</v>
      </c>
      <c r="C4" s="118">
        <v>0</v>
      </c>
    </row>
    <row r="5" spans="1:3" x14ac:dyDescent="0.25">
      <c r="A5" s="1" t="s">
        <v>209</v>
      </c>
      <c r="B5" t="s">
        <v>5</v>
      </c>
      <c r="C5" s="118">
        <v>-2.9499999999999998E-2</v>
      </c>
    </row>
    <row r="6" spans="1:3" x14ac:dyDescent="0.25">
      <c r="A6" s="1" t="s">
        <v>209</v>
      </c>
      <c r="B6" t="s">
        <v>114</v>
      </c>
      <c r="C6" s="118">
        <v>-1.01E-2</v>
      </c>
    </row>
    <row r="7" spans="1:3" x14ac:dyDescent="0.25">
      <c r="A7" s="1" t="s">
        <v>209</v>
      </c>
      <c r="B7" t="s">
        <v>115</v>
      </c>
      <c r="C7" s="118">
        <v>9.7900000000000001E-2</v>
      </c>
    </row>
    <row r="8" spans="1:3" x14ac:dyDescent="0.25">
      <c r="A8" s="1" t="s">
        <v>209</v>
      </c>
      <c r="B8" t="s">
        <v>116</v>
      </c>
      <c r="C8" s="118">
        <v>0.20810000000000001</v>
      </c>
    </row>
    <row r="9" spans="1:3" x14ac:dyDescent="0.25">
      <c r="A9" s="1" t="s">
        <v>209</v>
      </c>
      <c r="B9" t="s">
        <v>117</v>
      </c>
      <c r="C9" s="118">
        <v>0.29049999999999998</v>
      </c>
    </row>
    <row r="10" spans="1:3" x14ac:dyDescent="0.25">
      <c r="A10" s="1" t="s">
        <v>209</v>
      </c>
      <c r="B10" t="s">
        <v>36</v>
      </c>
      <c r="C10" s="118">
        <v>0.33110000000000001</v>
      </c>
    </row>
    <row r="11" spans="1:3" x14ac:dyDescent="0.25">
      <c r="A11" s="1" t="s">
        <v>210</v>
      </c>
      <c r="B11" t="s">
        <v>213</v>
      </c>
      <c r="C11" s="118">
        <v>0</v>
      </c>
    </row>
    <row r="12" spans="1:3" x14ac:dyDescent="0.25">
      <c r="A12" s="1" t="s">
        <v>210</v>
      </c>
      <c r="B12" t="s">
        <v>5</v>
      </c>
      <c r="C12" s="118">
        <v>5.9299999999999999E-2</v>
      </c>
    </row>
    <row r="13" spans="1:3" x14ac:dyDescent="0.25">
      <c r="A13" s="1" t="s">
        <v>210</v>
      </c>
      <c r="B13" t="s">
        <v>114</v>
      </c>
      <c r="C13" s="118">
        <v>0.12720000000000001</v>
      </c>
    </row>
    <row r="14" spans="1:3" x14ac:dyDescent="0.25">
      <c r="A14" s="1" t="s">
        <v>210</v>
      </c>
      <c r="B14" t="s">
        <v>115</v>
      </c>
      <c r="C14" s="118">
        <v>0.21049999999999999</v>
      </c>
    </row>
    <row r="15" spans="1:3" x14ac:dyDescent="0.25">
      <c r="A15" s="1" t="s">
        <v>210</v>
      </c>
      <c r="B15" t="s">
        <v>116</v>
      </c>
      <c r="C15" s="118">
        <v>0.27860000000000001</v>
      </c>
    </row>
    <row r="16" spans="1:3" x14ac:dyDescent="0.25">
      <c r="A16" s="1" t="s">
        <v>210</v>
      </c>
      <c r="B16" t="s">
        <v>117</v>
      </c>
      <c r="C16" s="118">
        <v>0.33500000000000002</v>
      </c>
    </row>
    <row r="17" spans="1:3" x14ac:dyDescent="0.25">
      <c r="A17" s="6" t="s">
        <v>210</v>
      </c>
      <c r="B17" s="8" t="s">
        <v>36</v>
      </c>
      <c r="C17" s="119">
        <v>0.37940000000000002</v>
      </c>
    </row>
    <row r="18" spans="1:3" x14ac:dyDescent="0.25">
      <c r="C18" s="120"/>
    </row>
    <row r="19" spans="1:3" x14ac:dyDescent="0.25">
      <c r="A19" t="s">
        <v>74</v>
      </c>
    </row>
    <row r="21" spans="1:3" x14ac:dyDescent="0.25">
      <c r="A2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11.42578125" defaultRowHeight="15" x14ac:dyDescent="0.25"/>
  <cols>
    <col min="1" max="1" width="27.7109375" customWidth="1"/>
    <col min="2" max="2" width="6.7109375" customWidth="1"/>
    <col min="3" max="3" width="26.7109375" customWidth="1"/>
  </cols>
  <sheetData>
    <row r="1" spans="1:3" x14ac:dyDescent="0.25">
      <c r="A1" t="s">
        <v>214</v>
      </c>
    </row>
    <row r="3" spans="1:3" x14ac:dyDescent="0.25">
      <c r="A3" s="4" t="s">
        <v>208</v>
      </c>
      <c r="B3" s="3" t="s">
        <v>2</v>
      </c>
      <c r="C3" s="5" t="s">
        <v>202</v>
      </c>
    </row>
    <row r="4" spans="1:3" x14ac:dyDescent="0.25">
      <c r="A4" s="1" t="s">
        <v>209</v>
      </c>
      <c r="B4">
        <v>2014</v>
      </c>
      <c r="C4" s="62">
        <v>256.3</v>
      </c>
    </row>
    <row r="5" spans="1:3" x14ac:dyDescent="0.25">
      <c r="A5" s="1" t="s">
        <v>209</v>
      </c>
      <c r="B5">
        <v>2015</v>
      </c>
      <c r="C5" s="62">
        <v>253.2</v>
      </c>
    </row>
    <row r="6" spans="1:3" x14ac:dyDescent="0.25">
      <c r="A6" s="1" t="s">
        <v>209</v>
      </c>
      <c r="B6">
        <v>2016</v>
      </c>
      <c r="C6" s="62">
        <v>270.3</v>
      </c>
    </row>
    <row r="7" spans="1:3" x14ac:dyDescent="0.25">
      <c r="A7" s="1" t="s">
        <v>209</v>
      </c>
      <c r="B7">
        <v>2017</v>
      </c>
      <c r="C7" s="62">
        <v>304</v>
      </c>
    </row>
    <row r="8" spans="1:3" x14ac:dyDescent="0.25">
      <c r="A8" s="1" t="s">
        <v>209</v>
      </c>
      <c r="B8">
        <v>2018</v>
      </c>
      <c r="C8" s="62">
        <v>323.10000000000002</v>
      </c>
    </row>
    <row r="9" spans="1:3" x14ac:dyDescent="0.25">
      <c r="A9" s="1" t="s">
        <v>209</v>
      </c>
      <c r="B9">
        <v>2019</v>
      </c>
      <c r="C9" s="62">
        <v>334.5</v>
      </c>
    </row>
    <row r="10" spans="1:3" x14ac:dyDescent="0.25">
      <c r="A10" s="1" t="s">
        <v>210</v>
      </c>
      <c r="B10">
        <v>2014</v>
      </c>
      <c r="C10" s="62">
        <v>488.6</v>
      </c>
    </row>
    <row r="11" spans="1:3" x14ac:dyDescent="0.25">
      <c r="A11" s="1" t="s">
        <v>210</v>
      </c>
      <c r="B11">
        <v>2015</v>
      </c>
      <c r="C11" s="62">
        <v>525.20000000000005</v>
      </c>
    </row>
    <row r="12" spans="1:3" x14ac:dyDescent="0.25">
      <c r="A12" s="1" t="s">
        <v>210</v>
      </c>
      <c r="B12">
        <v>2016</v>
      </c>
      <c r="C12" s="62">
        <v>570.29999999999995</v>
      </c>
    </row>
    <row r="13" spans="1:3" x14ac:dyDescent="0.25">
      <c r="A13" s="1" t="s">
        <v>210</v>
      </c>
      <c r="B13">
        <v>2017</v>
      </c>
      <c r="C13" s="62">
        <v>618.5</v>
      </c>
    </row>
    <row r="14" spans="1:3" x14ac:dyDescent="0.25">
      <c r="A14" s="1" t="s">
        <v>210</v>
      </c>
      <c r="B14">
        <v>2018</v>
      </c>
      <c r="C14" s="62">
        <v>648.70000000000005</v>
      </c>
    </row>
    <row r="15" spans="1:3" x14ac:dyDescent="0.25">
      <c r="A15" s="6" t="s">
        <v>210</v>
      </c>
      <c r="B15" s="8">
        <v>2019</v>
      </c>
      <c r="C15" s="63">
        <v>671.4</v>
      </c>
    </row>
    <row r="17" spans="1:1" x14ac:dyDescent="0.25">
      <c r="A17" t="s">
        <v>74</v>
      </c>
    </row>
    <row r="19" spans="1:1" x14ac:dyDescent="0.25">
      <c r="A1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>
      <selection activeCell="E17" sqref="E17"/>
    </sheetView>
  </sheetViews>
  <sheetFormatPr defaultColWidth="11.42578125" defaultRowHeight="15" x14ac:dyDescent="0.25"/>
  <cols>
    <col min="1" max="1" width="27.7109375" customWidth="1"/>
    <col min="2" max="2" width="6.7109375" customWidth="1"/>
    <col min="3" max="3" width="16" bestFit="1" customWidth="1"/>
  </cols>
  <sheetData>
    <row r="1" spans="1:3" x14ac:dyDescent="0.25">
      <c r="A1" t="s">
        <v>215</v>
      </c>
    </row>
    <row r="3" spans="1:3" x14ac:dyDescent="0.25">
      <c r="A3" s="4" t="s">
        <v>208</v>
      </c>
      <c r="B3" s="3" t="s">
        <v>2</v>
      </c>
      <c r="C3" s="5" t="s">
        <v>296</v>
      </c>
    </row>
    <row r="4" spans="1:3" x14ac:dyDescent="0.25">
      <c r="A4" s="1" t="s">
        <v>209</v>
      </c>
      <c r="B4">
        <v>2014</v>
      </c>
      <c r="C4" s="74">
        <v>5</v>
      </c>
    </row>
    <row r="5" spans="1:3" x14ac:dyDescent="0.25">
      <c r="A5" s="1" t="s">
        <v>209</v>
      </c>
      <c r="B5">
        <v>2015</v>
      </c>
      <c r="C5" s="74">
        <v>5</v>
      </c>
    </row>
    <row r="6" spans="1:3" x14ac:dyDescent="0.25">
      <c r="A6" s="1" t="s">
        <v>209</v>
      </c>
      <c r="B6">
        <v>2016</v>
      </c>
      <c r="C6" s="74">
        <v>5.5</v>
      </c>
    </row>
    <row r="7" spans="1:3" x14ac:dyDescent="0.25">
      <c r="A7" s="1" t="s">
        <v>209</v>
      </c>
      <c r="B7">
        <v>2017</v>
      </c>
      <c r="C7" s="74">
        <v>6.4</v>
      </c>
    </row>
    <row r="8" spans="1:3" x14ac:dyDescent="0.25">
      <c r="A8" s="1" t="s">
        <v>209</v>
      </c>
      <c r="B8">
        <v>2018</v>
      </c>
      <c r="C8" s="74">
        <v>6.9</v>
      </c>
    </row>
    <row r="9" spans="1:3" x14ac:dyDescent="0.25">
      <c r="A9" s="1" t="s">
        <v>209</v>
      </c>
      <c r="B9">
        <v>2019</v>
      </c>
      <c r="C9" s="74">
        <v>7.3</v>
      </c>
    </row>
    <row r="10" spans="1:3" x14ac:dyDescent="0.25">
      <c r="A10" s="1" t="s">
        <v>210</v>
      </c>
      <c r="B10">
        <v>2014</v>
      </c>
      <c r="C10" s="74">
        <v>15.7</v>
      </c>
    </row>
    <row r="11" spans="1:3" x14ac:dyDescent="0.25">
      <c r="A11" s="1" t="s">
        <v>210</v>
      </c>
      <c r="B11">
        <v>2015</v>
      </c>
      <c r="C11" s="74">
        <v>16.899999999999999</v>
      </c>
    </row>
    <row r="12" spans="1:3" x14ac:dyDescent="0.25">
      <c r="A12" s="1" t="s">
        <v>210</v>
      </c>
      <c r="B12">
        <v>2016</v>
      </c>
      <c r="C12" s="74">
        <v>18.399999999999999</v>
      </c>
    </row>
    <row r="13" spans="1:3" x14ac:dyDescent="0.25">
      <c r="A13" s="1" t="s">
        <v>210</v>
      </c>
      <c r="B13">
        <v>2017</v>
      </c>
      <c r="C13" s="74">
        <v>20.100000000000001</v>
      </c>
    </row>
    <row r="14" spans="1:3" x14ac:dyDescent="0.25">
      <c r="A14" s="1" t="s">
        <v>210</v>
      </c>
      <c r="B14">
        <v>2018</v>
      </c>
      <c r="C14" s="74">
        <v>21.3</v>
      </c>
    </row>
    <row r="15" spans="1:3" x14ac:dyDescent="0.25">
      <c r="A15" s="6" t="s">
        <v>210</v>
      </c>
      <c r="B15" s="8">
        <v>2019</v>
      </c>
      <c r="C15" s="75">
        <v>22.2</v>
      </c>
    </row>
    <row r="17" spans="1:1" x14ac:dyDescent="0.25">
      <c r="A17" t="s">
        <v>74</v>
      </c>
    </row>
    <row r="19" spans="1:1" x14ac:dyDescent="0.25">
      <c r="A1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workbookViewId="0"/>
  </sheetViews>
  <sheetFormatPr defaultColWidth="11.42578125" defaultRowHeight="15" x14ac:dyDescent="0.25"/>
  <cols>
    <col min="1" max="1" width="11.7109375" customWidth="1"/>
    <col min="2" max="2" width="6.7109375" customWidth="1"/>
    <col min="3" max="3" width="26.7109375" customWidth="1"/>
    <col min="4" max="5" width="29.7109375" customWidth="1"/>
    <col min="6" max="6" width="18.7109375" customWidth="1"/>
    <col min="7" max="8" width="25.7109375" customWidth="1"/>
  </cols>
  <sheetData>
    <row r="1" spans="1:8" x14ac:dyDescent="0.25">
      <c r="A1" t="s">
        <v>49</v>
      </c>
    </row>
    <row r="3" spans="1:8" x14ac:dyDescent="0.25">
      <c r="A3" s="4" t="s">
        <v>40</v>
      </c>
      <c r="B3" s="3" t="s">
        <v>2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5" t="s">
        <v>46</v>
      </c>
    </row>
    <row r="4" spans="1:8" x14ac:dyDescent="0.25">
      <c r="A4" s="1" t="s">
        <v>47</v>
      </c>
      <c r="B4">
        <v>2000</v>
      </c>
      <c r="C4" s="14">
        <v>34.700000000000003</v>
      </c>
      <c r="D4">
        <v>39.9</v>
      </c>
      <c r="E4">
        <v>29.4</v>
      </c>
      <c r="F4" s="11">
        <v>1.8E-3</v>
      </c>
      <c r="G4" s="11">
        <v>2E-3</v>
      </c>
      <c r="H4" s="2">
        <v>1.5E-3</v>
      </c>
    </row>
    <row r="5" spans="1:8" x14ac:dyDescent="0.25">
      <c r="A5" s="1" t="s">
        <v>47</v>
      </c>
      <c r="B5">
        <v>2001</v>
      </c>
      <c r="C5" s="14">
        <v>35.4</v>
      </c>
      <c r="D5">
        <v>40.9</v>
      </c>
      <c r="E5">
        <v>30.1</v>
      </c>
      <c r="F5" s="11">
        <v>1.8E-3</v>
      </c>
      <c r="G5" s="11">
        <v>2.0999999999999999E-3</v>
      </c>
      <c r="H5" s="2">
        <v>1.5E-3</v>
      </c>
    </row>
    <row r="6" spans="1:8" x14ac:dyDescent="0.25">
      <c r="A6" s="1" t="s">
        <v>47</v>
      </c>
      <c r="B6">
        <v>2002</v>
      </c>
      <c r="C6" s="14">
        <v>36.200000000000003</v>
      </c>
      <c r="D6">
        <v>41.9</v>
      </c>
      <c r="E6">
        <v>30.7</v>
      </c>
      <c r="F6" s="11">
        <v>1.8E-3</v>
      </c>
      <c r="G6" s="11">
        <v>2.0999999999999999E-3</v>
      </c>
      <c r="H6" s="2">
        <v>1.6000000000000001E-3</v>
      </c>
    </row>
    <row r="7" spans="1:8" x14ac:dyDescent="0.25">
      <c r="A7" s="1" t="s">
        <v>47</v>
      </c>
      <c r="B7">
        <v>2003</v>
      </c>
      <c r="C7" s="14">
        <v>37</v>
      </c>
      <c r="D7">
        <v>42.7</v>
      </c>
      <c r="E7">
        <v>31.3</v>
      </c>
      <c r="F7" s="11">
        <v>1.9E-3</v>
      </c>
      <c r="G7" s="11">
        <v>2.2000000000000001E-3</v>
      </c>
      <c r="H7" s="2">
        <v>1.6000000000000001E-3</v>
      </c>
    </row>
    <row r="8" spans="1:8" x14ac:dyDescent="0.25">
      <c r="A8" s="1" t="s">
        <v>47</v>
      </c>
      <c r="B8">
        <v>2004</v>
      </c>
      <c r="C8" s="14">
        <v>37.9</v>
      </c>
      <c r="D8">
        <v>43.8</v>
      </c>
      <c r="E8">
        <v>32.1</v>
      </c>
      <c r="F8" s="11">
        <v>1.9E-3</v>
      </c>
      <c r="G8" s="11">
        <v>2.2000000000000001E-3</v>
      </c>
      <c r="H8" s="2">
        <v>1.6000000000000001E-3</v>
      </c>
    </row>
    <row r="9" spans="1:8" x14ac:dyDescent="0.25">
      <c r="A9" s="1" t="s">
        <v>47</v>
      </c>
      <c r="B9">
        <v>2005</v>
      </c>
      <c r="C9" s="14">
        <v>39</v>
      </c>
      <c r="D9">
        <v>45.3</v>
      </c>
      <c r="E9">
        <v>32.9</v>
      </c>
      <c r="F9" s="11">
        <v>2E-3</v>
      </c>
      <c r="G9" s="11">
        <v>2.3E-3</v>
      </c>
      <c r="H9" s="2">
        <v>1.6999999999999999E-3</v>
      </c>
    </row>
    <row r="10" spans="1:8" x14ac:dyDescent="0.25">
      <c r="A10" s="1" t="s">
        <v>47</v>
      </c>
      <c r="B10">
        <v>2006</v>
      </c>
      <c r="C10" s="14">
        <v>40</v>
      </c>
      <c r="D10">
        <v>46.5</v>
      </c>
      <c r="E10">
        <v>33.6</v>
      </c>
      <c r="F10" s="11">
        <v>2E-3</v>
      </c>
      <c r="G10" s="11">
        <v>2.3999999999999998E-3</v>
      </c>
      <c r="H10" s="2">
        <v>1.6999999999999999E-3</v>
      </c>
    </row>
    <row r="11" spans="1:8" x14ac:dyDescent="0.25">
      <c r="A11" s="1" t="s">
        <v>47</v>
      </c>
      <c r="B11">
        <v>2007</v>
      </c>
      <c r="C11" s="14">
        <v>41.1</v>
      </c>
      <c r="D11">
        <v>47.8</v>
      </c>
      <c r="E11">
        <v>34.5</v>
      </c>
      <c r="F11" s="11">
        <v>2.0999999999999999E-3</v>
      </c>
      <c r="G11" s="11">
        <v>2.3999999999999998E-3</v>
      </c>
      <c r="H11" s="2">
        <v>1.6999999999999999E-3</v>
      </c>
    </row>
    <row r="12" spans="1:8" x14ac:dyDescent="0.25">
      <c r="A12" s="1" t="s">
        <v>47</v>
      </c>
      <c r="B12">
        <v>2008</v>
      </c>
      <c r="C12" s="14">
        <v>42.1</v>
      </c>
      <c r="D12">
        <v>49.1</v>
      </c>
      <c r="E12">
        <v>35.299999999999997</v>
      </c>
      <c r="F12" s="11">
        <v>2.0999999999999999E-3</v>
      </c>
      <c r="G12" s="11">
        <v>2.5000000000000001E-3</v>
      </c>
      <c r="H12" s="2">
        <v>1.8E-3</v>
      </c>
    </row>
    <row r="13" spans="1:8" x14ac:dyDescent="0.25">
      <c r="A13" s="1" t="s">
        <v>47</v>
      </c>
      <c r="B13">
        <v>2009</v>
      </c>
      <c r="C13" s="14">
        <v>43.3</v>
      </c>
      <c r="D13">
        <v>50.5</v>
      </c>
      <c r="E13">
        <v>36.299999999999997</v>
      </c>
      <c r="F13" s="11">
        <v>2.2000000000000001E-3</v>
      </c>
      <c r="G13" s="11">
        <v>2.5999999999999999E-3</v>
      </c>
      <c r="H13" s="2">
        <v>1.8E-3</v>
      </c>
    </row>
    <row r="14" spans="1:8" x14ac:dyDescent="0.25">
      <c r="A14" s="1" t="s">
        <v>47</v>
      </c>
      <c r="B14">
        <v>2010</v>
      </c>
      <c r="C14" s="14">
        <v>44.7</v>
      </c>
      <c r="D14">
        <v>51.9</v>
      </c>
      <c r="E14">
        <v>37.5</v>
      </c>
      <c r="F14" s="11">
        <v>2.3E-3</v>
      </c>
      <c r="G14" s="11">
        <v>2.5999999999999999E-3</v>
      </c>
      <c r="H14" s="2">
        <v>1.9E-3</v>
      </c>
    </row>
    <row r="15" spans="1:8" x14ac:dyDescent="0.25">
      <c r="A15" s="1" t="s">
        <v>47</v>
      </c>
      <c r="B15">
        <v>2011</v>
      </c>
      <c r="C15" s="14">
        <v>46.1</v>
      </c>
      <c r="D15">
        <v>53.4</v>
      </c>
      <c r="E15">
        <v>38.700000000000003</v>
      </c>
      <c r="F15" s="11">
        <v>2.3E-3</v>
      </c>
      <c r="G15" s="11">
        <v>2.7000000000000001E-3</v>
      </c>
      <c r="H15" s="2">
        <v>2E-3</v>
      </c>
    </row>
    <row r="16" spans="1:8" x14ac:dyDescent="0.25">
      <c r="A16" s="1" t="s">
        <v>47</v>
      </c>
      <c r="B16">
        <v>2012</v>
      </c>
      <c r="C16" s="14">
        <v>47.4</v>
      </c>
      <c r="D16">
        <v>54.9</v>
      </c>
      <c r="E16">
        <v>39.9</v>
      </c>
      <c r="F16" s="11">
        <v>2.3999999999999998E-3</v>
      </c>
      <c r="G16" s="11">
        <v>2.8E-3</v>
      </c>
      <c r="H16" s="2">
        <v>2E-3</v>
      </c>
    </row>
    <row r="17" spans="1:8" x14ac:dyDescent="0.25">
      <c r="A17" s="1" t="s">
        <v>47</v>
      </c>
      <c r="B17">
        <v>2013</v>
      </c>
      <c r="C17" s="14">
        <v>48.7</v>
      </c>
      <c r="D17">
        <v>56.2</v>
      </c>
      <c r="E17">
        <v>41</v>
      </c>
      <c r="F17" s="11">
        <v>2.5000000000000001E-3</v>
      </c>
      <c r="G17" s="11">
        <v>2.8E-3</v>
      </c>
      <c r="H17" s="2">
        <v>2.0999999999999999E-3</v>
      </c>
    </row>
    <row r="18" spans="1:8" x14ac:dyDescent="0.25">
      <c r="A18" s="1" t="s">
        <v>47</v>
      </c>
      <c r="B18">
        <v>2014</v>
      </c>
      <c r="C18" s="14">
        <v>50</v>
      </c>
      <c r="D18">
        <v>57.5</v>
      </c>
      <c r="E18">
        <v>42.1</v>
      </c>
      <c r="F18" s="11">
        <v>2.5000000000000001E-3</v>
      </c>
      <c r="G18" s="11">
        <v>2.8999999999999998E-3</v>
      </c>
      <c r="H18" s="2">
        <v>2.0999999999999999E-3</v>
      </c>
    </row>
    <row r="19" spans="1:8" x14ac:dyDescent="0.25">
      <c r="A19" s="1" t="s">
        <v>47</v>
      </c>
      <c r="B19">
        <v>2015</v>
      </c>
      <c r="C19" s="14">
        <v>51.2</v>
      </c>
      <c r="D19">
        <v>59</v>
      </c>
      <c r="E19">
        <v>43.3</v>
      </c>
      <c r="F19" s="11">
        <v>2.5999999999999999E-3</v>
      </c>
      <c r="G19" s="11">
        <v>3.0000000000000001E-3</v>
      </c>
      <c r="H19" s="2">
        <v>2.2000000000000001E-3</v>
      </c>
    </row>
    <row r="20" spans="1:8" x14ac:dyDescent="0.25">
      <c r="A20" s="1" t="s">
        <v>47</v>
      </c>
      <c r="B20">
        <v>2016</v>
      </c>
      <c r="C20" s="14">
        <v>52.7</v>
      </c>
      <c r="D20">
        <v>60.2</v>
      </c>
      <c r="E20">
        <v>44.6</v>
      </c>
      <c r="F20" s="11">
        <v>2.7000000000000001E-3</v>
      </c>
      <c r="G20" s="11">
        <v>3.0000000000000001E-3</v>
      </c>
      <c r="H20" s="2">
        <v>2.2000000000000001E-3</v>
      </c>
    </row>
    <row r="21" spans="1:8" x14ac:dyDescent="0.25">
      <c r="A21" s="1" t="s">
        <v>47</v>
      </c>
      <c r="B21">
        <v>2017</v>
      </c>
      <c r="C21" s="14">
        <v>54</v>
      </c>
      <c r="D21">
        <v>61.8</v>
      </c>
      <c r="E21">
        <v>45.8</v>
      </c>
      <c r="F21" s="11">
        <v>2.7000000000000001E-3</v>
      </c>
      <c r="G21" s="11">
        <v>3.0999999999999999E-3</v>
      </c>
      <c r="H21" s="2">
        <v>2.3E-3</v>
      </c>
    </row>
    <row r="22" spans="1:8" x14ac:dyDescent="0.25">
      <c r="A22" s="1" t="s">
        <v>47</v>
      </c>
      <c r="B22">
        <v>2018</v>
      </c>
      <c r="C22" s="14">
        <v>55.1</v>
      </c>
      <c r="D22">
        <v>62.9</v>
      </c>
      <c r="E22">
        <v>46.8</v>
      </c>
      <c r="F22" s="11">
        <v>2.8E-3</v>
      </c>
      <c r="G22" s="11">
        <v>3.2000000000000002E-3</v>
      </c>
      <c r="H22" s="2">
        <v>2.3999999999999998E-3</v>
      </c>
    </row>
    <row r="23" spans="1:8" x14ac:dyDescent="0.25">
      <c r="A23" s="1" t="s">
        <v>47</v>
      </c>
      <c r="B23">
        <v>2019</v>
      </c>
      <c r="C23" s="14">
        <v>56.1</v>
      </c>
      <c r="D23">
        <v>64</v>
      </c>
      <c r="E23">
        <v>47.7</v>
      </c>
      <c r="F23" s="11">
        <v>2.8E-3</v>
      </c>
      <c r="G23" s="11">
        <v>3.2000000000000002E-3</v>
      </c>
      <c r="H23" s="2">
        <v>2.3999999999999998E-3</v>
      </c>
    </row>
    <row r="24" spans="1:8" x14ac:dyDescent="0.25">
      <c r="A24" s="1" t="s">
        <v>48</v>
      </c>
      <c r="B24">
        <v>2000</v>
      </c>
      <c r="C24" s="14">
        <v>14.6</v>
      </c>
      <c r="D24">
        <v>16.899999999999999</v>
      </c>
      <c r="E24">
        <v>12.1</v>
      </c>
      <c r="F24" s="11">
        <v>8.0000000000000004E-4</v>
      </c>
      <c r="G24" s="11">
        <v>8.9999999999999998E-4</v>
      </c>
      <c r="H24" s="2">
        <v>6.9999999999999999E-4</v>
      </c>
    </row>
    <row r="25" spans="1:8" x14ac:dyDescent="0.25">
      <c r="A25" s="1" t="s">
        <v>48</v>
      </c>
      <c r="B25">
        <v>2001</v>
      </c>
      <c r="C25" s="14">
        <v>14.9</v>
      </c>
      <c r="D25">
        <v>17.3</v>
      </c>
      <c r="E25">
        <v>12.4</v>
      </c>
      <c r="F25" s="11">
        <v>8.0000000000000004E-4</v>
      </c>
      <c r="G25" s="11">
        <v>8.9999999999999998E-4</v>
      </c>
      <c r="H25" s="2">
        <v>6.9999999999999999E-4</v>
      </c>
    </row>
    <row r="26" spans="1:8" x14ac:dyDescent="0.25">
      <c r="A26" s="1" t="s">
        <v>48</v>
      </c>
      <c r="B26">
        <v>2002</v>
      </c>
      <c r="C26" s="14">
        <v>15.2</v>
      </c>
      <c r="D26">
        <v>17.7</v>
      </c>
      <c r="E26">
        <v>12.7</v>
      </c>
      <c r="F26" s="11">
        <v>8.0000000000000004E-4</v>
      </c>
      <c r="G26" s="11">
        <v>1E-3</v>
      </c>
      <c r="H26" s="2">
        <v>6.9999999999999999E-4</v>
      </c>
    </row>
    <row r="27" spans="1:8" x14ac:dyDescent="0.25">
      <c r="A27" s="1" t="s">
        <v>48</v>
      </c>
      <c r="B27">
        <v>2003</v>
      </c>
      <c r="C27" s="14">
        <v>15.5</v>
      </c>
      <c r="D27">
        <v>18.100000000000001</v>
      </c>
      <c r="E27">
        <v>12.9</v>
      </c>
      <c r="F27" s="11">
        <v>8.0000000000000004E-4</v>
      </c>
      <c r="G27" s="11">
        <v>1E-3</v>
      </c>
      <c r="H27" s="2">
        <v>6.9999999999999999E-4</v>
      </c>
    </row>
    <row r="28" spans="1:8" x14ac:dyDescent="0.25">
      <c r="A28" s="1" t="s">
        <v>48</v>
      </c>
      <c r="B28">
        <v>2004</v>
      </c>
      <c r="C28" s="14">
        <v>15.9</v>
      </c>
      <c r="D28">
        <v>18.600000000000001</v>
      </c>
      <c r="E28">
        <v>13.2</v>
      </c>
      <c r="F28" s="11">
        <v>8.9999999999999998E-4</v>
      </c>
      <c r="G28" s="11">
        <v>1E-3</v>
      </c>
      <c r="H28" s="2">
        <v>6.9999999999999999E-4</v>
      </c>
    </row>
    <row r="29" spans="1:8" x14ac:dyDescent="0.25">
      <c r="A29" s="1" t="s">
        <v>48</v>
      </c>
      <c r="B29">
        <v>2005</v>
      </c>
      <c r="C29" s="14">
        <v>16.399999999999999</v>
      </c>
      <c r="D29">
        <v>19.2</v>
      </c>
      <c r="E29">
        <v>13.7</v>
      </c>
      <c r="F29" s="11">
        <v>8.9999999999999998E-4</v>
      </c>
      <c r="G29" s="11">
        <v>1E-3</v>
      </c>
      <c r="H29" s="2">
        <v>6.9999999999999999E-4</v>
      </c>
    </row>
    <row r="30" spans="1:8" x14ac:dyDescent="0.25">
      <c r="A30" s="1" t="s">
        <v>48</v>
      </c>
      <c r="B30">
        <v>2006</v>
      </c>
      <c r="C30" s="14">
        <v>17</v>
      </c>
      <c r="D30">
        <v>19.899999999999999</v>
      </c>
      <c r="E30">
        <v>14.1</v>
      </c>
      <c r="F30" s="11">
        <v>8.9999999999999998E-4</v>
      </c>
      <c r="G30" s="11">
        <v>1.1000000000000001E-3</v>
      </c>
      <c r="H30" s="2">
        <v>8.0000000000000004E-4</v>
      </c>
    </row>
    <row r="31" spans="1:8" x14ac:dyDescent="0.25">
      <c r="A31" s="1" t="s">
        <v>48</v>
      </c>
      <c r="B31">
        <v>2007</v>
      </c>
      <c r="C31" s="14">
        <v>17.600000000000001</v>
      </c>
      <c r="D31">
        <v>20.6</v>
      </c>
      <c r="E31">
        <v>14.6</v>
      </c>
      <c r="F31" s="11">
        <v>1E-3</v>
      </c>
      <c r="G31" s="11">
        <v>1.1000000000000001E-3</v>
      </c>
      <c r="H31" s="2">
        <v>8.0000000000000004E-4</v>
      </c>
    </row>
    <row r="32" spans="1:8" x14ac:dyDescent="0.25">
      <c r="A32" s="1" t="s">
        <v>48</v>
      </c>
      <c r="B32">
        <v>2008</v>
      </c>
      <c r="C32" s="14">
        <v>18.2</v>
      </c>
      <c r="D32">
        <v>21.4</v>
      </c>
      <c r="E32">
        <v>15.2</v>
      </c>
      <c r="F32" s="11">
        <v>1E-3</v>
      </c>
      <c r="G32" s="11">
        <v>1.1999999999999999E-3</v>
      </c>
      <c r="H32" s="2">
        <v>8.0000000000000004E-4</v>
      </c>
    </row>
    <row r="33" spans="1:8" x14ac:dyDescent="0.25">
      <c r="A33" s="1" t="s">
        <v>48</v>
      </c>
      <c r="B33">
        <v>2009</v>
      </c>
      <c r="C33" s="14">
        <v>18.899999999999999</v>
      </c>
      <c r="D33">
        <v>22.2</v>
      </c>
      <c r="E33">
        <v>15.7</v>
      </c>
      <c r="F33" s="11">
        <v>1E-3</v>
      </c>
      <c r="G33" s="11">
        <v>1.1999999999999999E-3</v>
      </c>
      <c r="H33" s="2">
        <v>8.0000000000000004E-4</v>
      </c>
    </row>
    <row r="34" spans="1:8" x14ac:dyDescent="0.25">
      <c r="A34" s="1" t="s">
        <v>48</v>
      </c>
      <c r="B34">
        <v>2010</v>
      </c>
      <c r="C34" s="14">
        <v>19.600000000000001</v>
      </c>
      <c r="D34">
        <v>23</v>
      </c>
      <c r="E34">
        <v>16.2</v>
      </c>
      <c r="F34" s="11">
        <v>1.1000000000000001E-3</v>
      </c>
      <c r="G34" s="11">
        <v>1.1999999999999999E-3</v>
      </c>
      <c r="H34" s="2">
        <v>8.9999999999999998E-4</v>
      </c>
    </row>
    <row r="35" spans="1:8" x14ac:dyDescent="0.25">
      <c r="A35" s="1" t="s">
        <v>48</v>
      </c>
      <c r="B35">
        <v>2011</v>
      </c>
      <c r="C35" s="14">
        <v>20.3</v>
      </c>
      <c r="D35">
        <v>23.8</v>
      </c>
      <c r="E35">
        <v>16.7</v>
      </c>
      <c r="F35" s="11">
        <v>1.1000000000000001E-3</v>
      </c>
      <c r="G35" s="11">
        <v>1.2999999999999999E-3</v>
      </c>
      <c r="H35" s="2">
        <v>8.9999999999999998E-4</v>
      </c>
    </row>
    <row r="36" spans="1:8" x14ac:dyDescent="0.25">
      <c r="A36" s="1" t="s">
        <v>48</v>
      </c>
      <c r="B36">
        <v>2012</v>
      </c>
      <c r="C36" s="14">
        <v>21</v>
      </c>
      <c r="D36">
        <v>24.6</v>
      </c>
      <c r="E36">
        <v>17.2</v>
      </c>
      <c r="F36" s="11">
        <v>1.1000000000000001E-3</v>
      </c>
      <c r="G36" s="11">
        <v>1.2999999999999999E-3</v>
      </c>
      <c r="H36" s="2">
        <v>8.9999999999999998E-4</v>
      </c>
    </row>
    <row r="37" spans="1:8" x14ac:dyDescent="0.25">
      <c r="A37" s="1" t="s">
        <v>48</v>
      </c>
      <c r="B37">
        <v>2013</v>
      </c>
      <c r="C37" s="14">
        <v>21.6</v>
      </c>
      <c r="D37">
        <v>25.3</v>
      </c>
      <c r="E37">
        <v>17.8</v>
      </c>
      <c r="F37" s="11">
        <v>1.1999999999999999E-3</v>
      </c>
      <c r="G37" s="11">
        <v>1.4E-3</v>
      </c>
      <c r="H37" s="2">
        <v>1E-3</v>
      </c>
    </row>
    <row r="38" spans="1:8" x14ac:dyDescent="0.25">
      <c r="A38" s="1" t="s">
        <v>48</v>
      </c>
      <c r="B38">
        <v>2014</v>
      </c>
      <c r="C38" s="14">
        <v>22.3</v>
      </c>
      <c r="D38">
        <v>26</v>
      </c>
      <c r="E38">
        <v>18.399999999999999</v>
      </c>
      <c r="F38" s="11">
        <v>1.1999999999999999E-3</v>
      </c>
      <c r="G38" s="11">
        <v>1.4E-3</v>
      </c>
      <c r="H38" s="2">
        <v>1E-3</v>
      </c>
    </row>
    <row r="39" spans="1:8" x14ac:dyDescent="0.25">
      <c r="A39" s="1" t="s">
        <v>48</v>
      </c>
      <c r="B39">
        <v>2015</v>
      </c>
      <c r="C39" s="14">
        <v>23</v>
      </c>
      <c r="D39">
        <v>26.7</v>
      </c>
      <c r="E39">
        <v>19</v>
      </c>
      <c r="F39" s="11">
        <v>1.1999999999999999E-3</v>
      </c>
      <c r="G39" s="11">
        <v>1.4E-3</v>
      </c>
      <c r="H39" s="2">
        <v>1E-3</v>
      </c>
    </row>
    <row r="40" spans="1:8" x14ac:dyDescent="0.25">
      <c r="A40" s="1" t="s">
        <v>48</v>
      </c>
      <c r="B40">
        <v>2016</v>
      </c>
      <c r="C40" s="14">
        <v>23.6</v>
      </c>
      <c r="D40">
        <v>27.5</v>
      </c>
      <c r="E40">
        <v>19.5</v>
      </c>
      <c r="F40" s="11">
        <v>1.2999999999999999E-3</v>
      </c>
      <c r="G40" s="11">
        <v>1.5E-3</v>
      </c>
      <c r="H40" s="2">
        <v>1E-3</v>
      </c>
    </row>
    <row r="41" spans="1:8" x14ac:dyDescent="0.25">
      <c r="A41" s="1" t="s">
        <v>48</v>
      </c>
      <c r="B41">
        <v>2017</v>
      </c>
      <c r="C41" s="14">
        <v>24.3</v>
      </c>
      <c r="D41">
        <v>28.2</v>
      </c>
      <c r="E41">
        <v>20</v>
      </c>
      <c r="F41" s="11">
        <v>1.2999999999999999E-3</v>
      </c>
      <c r="G41" s="11">
        <v>1.5E-3</v>
      </c>
      <c r="H41" s="2">
        <v>1.1000000000000001E-3</v>
      </c>
    </row>
    <row r="42" spans="1:8" x14ac:dyDescent="0.25">
      <c r="A42" s="1" t="s">
        <v>48</v>
      </c>
      <c r="B42">
        <v>2018</v>
      </c>
      <c r="C42" s="14">
        <v>25</v>
      </c>
      <c r="D42">
        <v>28.9</v>
      </c>
      <c r="E42">
        <v>20.6</v>
      </c>
      <c r="F42" s="11">
        <v>1.2999999999999999E-3</v>
      </c>
      <c r="G42" s="11">
        <v>1.6000000000000001E-3</v>
      </c>
      <c r="H42" s="2">
        <v>1.1000000000000001E-3</v>
      </c>
    </row>
    <row r="43" spans="1:8" x14ac:dyDescent="0.25">
      <c r="A43" s="6" t="s">
        <v>48</v>
      </c>
      <c r="B43" s="8">
        <v>2019</v>
      </c>
      <c r="C43" s="15">
        <v>25.8</v>
      </c>
      <c r="D43" s="8">
        <v>29.7</v>
      </c>
      <c r="E43" s="8">
        <v>21.3</v>
      </c>
      <c r="F43" s="13">
        <v>1.4E-3</v>
      </c>
      <c r="G43" s="13">
        <v>1.6000000000000001E-3</v>
      </c>
      <c r="H43" s="7">
        <v>1.1000000000000001E-3</v>
      </c>
    </row>
    <row r="45" spans="1:8" x14ac:dyDescent="0.25">
      <c r="A45" t="s">
        <v>37</v>
      </c>
    </row>
    <row r="47" spans="1:8" x14ac:dyDescent="0.25">
      <c r="A4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11.42578125" defaultRowHeight="15" x14ac:dyDescent="0.25"/>
  <cols>
    <col min="1" max="1" width="27.7109375" customWidth="1"/>
    <col min="2" max="2" width="6.7109375" customWidth="1"/>
    <col min="3" max="3" width="31.7109375" customWidth="1"/>
  </cols>
  <sheetData>
    <row r="1" spans="1:3" x14ac:dyDescent="0.25">
      <c r="A1" t="s">
        <v>216</v>
      </c>
    </row>
    <row r="3" spans="1:3" x14ac:dyDescent="0.25">
      <c r="A3" s="4" t="s">
        <v>208</v>
      </c>
      <c r="B3" s="3" t="s">
        <v>2</v>
      </c>
      <c r="C3" s="5" t="s">
        <v>200</v>
      </c>
    </row>
    <row r="4" spans="1:3" x14ac:dyDescent="0.25">
      <c r="A4" s="1" t="s">
        <v>209</v>
      </c>
      <c r="B4">
        <v>2014</v>
      </c>
      <c r="C4" s="64">
        <v>5.9</v>
      </c>
    </row>
    <row r="5" spans="1:3" x14ac:dyDescent="0.25">
      <c r="A5" s="1" t="s">
        <v>209</v>
      </c>
      <c r="B5">
        <v>2015</v>
      </c>
      <c r="C5" s="64">
        <v>5.6</v>
      </c>
    </row>
    <row r="6" spans="1:3" x14ac:dyDescent="0.25">
      <c r="A6" s="1" t="s">
        <v>209</v>
      </c>
      <c r="B6">
        <v>2016</v>
      </c>
      <c r="C6" s="64">
        <v>9.1</v>
      </c>
    </row>
    <row r="7" spans="1:3" x14ac:dyDescent="0.25">
      <c r="A7" s="1" t="s">
        <v>209</v>
      </c>
      <c r="B7">
        <v>2017</v>
      </c>
      <c r="C7" s="64">
        <v>20.7</v>
      </c>
    </row>
    <row r="8" spans="1:3" x14ac:dyDescent="0.25">
      <c r="A8" s="1" t="s">
        <v>209</v>
      </c>
      <c r="B8">
        <v>2018</v>
      </c>
      <c r="C8" s="64">
        <v>23.4</v>
      </c>
    </row>
    <row r="9" spans="1:3" x14ac:dyDescent="0.25">
      <c r="A9" s="1" t="s">
        <v>209</v>
      </c>
      <c r="B9">
        <v>2019</v>
      </c>
      <c r="C9" s="64">
        <v>24</v>
      </c>
    </row>
    <row r="10" spans="1:3" x14ac:dyDescent="0.25">
      <c r="A10" s="1" t="s">
        <v>210</v>
      </c>
      <c r="B10">
        <v>2014</v>
      </c>
      <c r="C10" s="64">
        <v>12.3</v>
      </c>
    </row>
    <row r="11" spans="1:3" x14ac:dyDescent="0.25">
      <c r="A11" s="1" t="s">
        <v>210</v>
      </c>
      <c r="B11">
        <v>2015</v>
      </c>
      <c r="C11" s="64">
        <v>13</v>
      </c>
    </row>
    <row r="12" spans="1:3" x14ac:dyDescent="0.25">
      <c r="A12" s="1" t="s">
        <v>210</v>
      </c>
      <c r="B12">
        <v>2016</v>
      </c>
      <c r="C12" s="64">
        <v>14.7</v>
      </c>
    </row>
    <row r="13" spans="1:3" x14ac:dyDescent="0.25">
      <c r="A13" s="1" t="s">
        <v>210</v>
      </c>
      <c r="B13">
        <v>2017</v>
      </c>
      <c r="C13" s="64">
        <v>18.8</v>
      </c>
    </row>
    <row r="14" spans="1:3" x14ac:dyDescent="0.25">
      <c r="A14" s="1" t="s">
        <v>210</v>
      </c>
      <c r="B14">
        <v>2018</v>
      </c>
      <c r="C14" s="64">
        <v>20</v>
      </c>
    </row>
    <row r="15" spans="1:3" x14ac:dyDescent="0.25">
      <c r="A15" s="6" t="s">
        <v>210</v>
      </c>
      <c r="B15" s="8">
        <v>2019</v>
      </c>
      <c r="C15" s="65">
        <v>20.3</v>
      </c>
    </row>
    <row r="17" spans="1:1" x14ac:dyDescent="0.25">
      <c r="A17" t="s">
        <v>74</v>
      </c>
    </row>
    <row r="19" spans="1:1" x14ac:dyDescent="0.25">
      <c r="A1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defaultColWidth="11.42578125" defaultRowHeight="15" x14ac:dyDescent="0.25"/>
  <cols>
    <col min="1" max="2" width="27.7109375" customWidth="1"/>
    <col min="3" max="3" width="26.7109375" customWidth="1"/>
    <col min="4" max="4" width="20.7109375" customWidth="1"/>
    <col min="5" max="5" width="31.7109375" customWidth="1"/>
    <col min="6" max="6" width="27.7109375" customWidth="1"/>
  </cols>
  <sheetData>
    <row r="1" spans="1:6" x14ac:dyDescent="0.25">
      <c r="A1" t="s">
        <v>217</v>
      </c>
    </row>
    <row r="3" spans="1:6" x14ac:dyDescent="0.25">
      <c r="A3" s="4" t="s">
        <v>218</v>
      </c>
      <c r="B3" s="3" t="s">
        <v>185</v>
      </c>
      <c r="C3" s="3" t="s">
        <v>202</v>
      </c>
      <c r="D3" s="3" t="s">
        <v>203</v>
      </c>
      <c r="E3" s="3" t="s">
        <v>200</v>
      </c>
      <c r="F3" s="5" t="s">
        <v>201</v>
      </c>
    </row>
    <row r="4" spans="1:6" x14ac:dyDescent="0.25">
      <c r="A4" s="1" t="s">
        <v>210</v>
      </c>
      <c r="B4" s="67">
        <v>89.8</v>
      </c>
      <c r="C4" s="67">
        <v>671.4</v>
      </c>
      <c r="D4" s="66">
        <v>22.2</v>
      </c>
      <c r="E4" s="68">
        <v>20.2</v>
      </c>
      <c r="F4" s="69">
        <v>2.9</v>
      </c>
    </row>
    <row r="5" spans="1:6" x14ac:dyDescent="0.25">
      <c r="A5" s="6" t="s">
        <v>209</v>
      </c>
      <c r="B5" s="71">
        <v>38.5</v>
      </c>
      <c r="C5" s="71">
        <v>334.5</v>
      </c>
      <c r="D5" s="70">
        <v>7.3</v>
      </c>
      <c r="E5" s="72">
        <v>24</v>
      </c>
      <c r="F5" s="73">
        <v>5.0999999999999996</v>
      </c>
    </row>
    <row r="7" spans="1:6" x14ac:dyDescent="0.25">
      <c r="A7" t="s">
        <v>74</v>
      </c>
    </row>
    <row r="9" spans="1:6" x14ac:dyDescent="0.25">
      <c r="A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ColWidth="11.42578125" defaultRowHeight="15" x14ac:dyDescent="0.25"/>
  <cols>
    <col min="1" max="1" width="11.7109375" customWidth="1"/>
    <col min="2" max="2" width="15.7109375" customWidth="1"/>
    <col min="3" max="3" width="27.7109375" customWidth="1"/>
  </cols>
  <sheetData>
    <row r="1" spans="1:3" x14ac:dyDescent="0.25">
      <c r="A1" t="s">
        <v>219</v>
      </c>
    </row>
    <row r="3" spans="1:3" x14ac:dyDescent="0.25">
      <c r="A3" s="4" t="s">
        <v>40</v>
      </c>
      <c r="B3" s="3" t="s">
        <v>68</v>
      </c>
      <c r="C3" s="5" t="s">
        <v>185</v>
      </c>
    </row>
    <row r="4" spans="1:3" x14ac:dyDescent="0.25">
      <c r="A4" s="1" t="s">
        <v>47</v>
      </c>
      <c r="B4" t="s">
        <v>70</v>
      </c>
      <c r="C4" s="74">
        <v>5.7</v>
      </c>
    </row>
    <row r="5" spans="1:3" x14ac:dyDescent="0.25">
      <c r="A5" s="1" t="s">
        <v>47</v>
      </c>
      <c r="B5" t="s">
        <v>71</v>
      </c>
      <c r="C5" s="74">
        <v>24.8</v>
      </c>
    </row>
    <row r="6" spans="1:3" x14ac:dyDescent="0.25">
      <c r="A6" s="1" t="s">
        <v>47</v>
      </c>
      <c r="B6" t="s">
        <v>72</v>
      </c>
      <c r="C6" s="74">
        <v>65.900000000000006</v>
      </c>
    </row>
    <row r="7" spans="1:3" x14ac:dyDescent="0.25">
      <c r="A7" s="1" t="s">
        <v>47</v>
      </c>
      <c r="B7" t="s">
        <v>73</v>
      </c>
      <c r="C7" s="74">
        <v>50.8</v>
      </c>
    </row>
    <row r="8" spans="1:3" x14ac:dyDescent="0.25">
      <c r="A8" s="1" t="s">
        <v>48</v>
      </c>
      <c r="B8" t="s">
        <v>70</v>
      </c>
      <c r="C8" s="74">
        <v>5.6</v>
      </c>
    </row>
    <row r="9" spans="1:3" x14ac:dyDescent="0.25">
      <c r="A9" s="1" t="s">
        <v>48</v>
      </c>
      <c r="B9" t="s">
        <v>71</v>
      </c>
      <c r="C9" s="74">
        <v>17.600000000000001</v>
      </c>
    </row>
    <row r="10" spans="1:3" x14ac:dyDescent="0.25">
      <c r="A10" s="1" t="s">
        <v>48</v>
      </c>
      <c r="B10" t="s">
        <v>72</v>
      </c>
      <c r="C10" s="74">
        <v>30.8</v>
      </c>
    </row>
    <row r="11" spans="1:3" x14ac:dyDescent="0.25">
      <c r="A11" s="6" t="s">
        <v>48</v>
      </c>
      <c r="B11" s="8" t="s">
        <v>73</v>
      </c>
      <c r="C11" s="75">
        <v>18</v>
      </c>
    </row>
    <row r="13" spans="1:3" x14ac:dyDescent="0.25">
      <c r="A13" t="s">
        <v>220</v>
      </c>
    </row>
    <row r="15" spans="1:3" x14ac:dyDescent="0.25">
      <c r="A15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4" sqref="C4:C11"/>
    </sheetView>
  </sheetViews>
  <sheetFormatPr defaultColWidth="11.42578125" defaultRowHeight="15" x14ac:dyDescent="0.25"/>
  <cols>
    <col min="1" max="1" width="11.7109375" customWidth="1"/>
    <col min="2" max="2" width="15.7109375" customWidth="1"/>
    <col min="3" max="3" width="25.7109375" customWidth="1"/>
  </cols>
  <sheetData>
    <row r="1" spans="1:3" x14ac:dyDescent="0.25">
      <c r="A1" t="s">
        <v>221</v>
      </c>
    </row>
    <row r="3" spans="1:3" x14ac:dyDescent="0.25">
      <c r="A3" s="4" t="s">
        <v>40</v>
      </c>
      <c r="B3" s="3" t="s">
        <v>68</v>
      </c>
      <c r="C3" s="5" t="s">
        <v>222</v>
      </c>
    </row>
    <row r="4" spans="1:3" x14ac:dyDescent="0.25">
      <c r="A4" s="1" t="s">
        <v>47</v>
      </c>
      <c r="B4" t="s">
        <v>70</v>
      </c>
      <c r="C4" s="16">
        <v>6.8</v>
      </c>
    </row>
    <row r="5" spans="1:3" x14ac:dyDescent="0.25">
      <c r="A5" s="1" t="s">
        <v>47</v>
      </c>
      <c r="B5" t="s">
        <v>71</v>
      </c>
      <c r="C5" s="16">
        <v>8.5</v>
      </c>
    </row>
    <row r="6" spans="1:3" x14ac:dyDescent="0.25">
      <c r="A6" s="1" t="s">
        <v>47</v>
      </c>
      <c r="B6" t="s">
        <v>72</v>
      </c>
      <c r="C6" s="16">
        <v>9.3000000000000007</v>
      </c>
    </row>
    <row r="7" spans="1:3" x14ac:dyDescent="0.25">
      <c r="A7" s="1" t="s">
        <v>47</v>
      </c>
      <c r="B7" t="s">
        <v>73</v>
      </c>
      <c r="C7" s="16">
        <v>8.9</v>
      </c>
    </row>
    <row r="8" spans="1:3" x14ac:dyDescent="0.25">
      <c r="A8" s="1" t="s">
        <v>48</v>
      </c>
      <c r="B8" t="s">
        <v>70</v>
      </c>
      <c r="C8" s="16">
        <v>6.6</v>
      </c>
    </row>
    <row r="9" spans="1:3" x14ac:dyDescent="0.25">
      <c r="A9" s="1" t="s">
        <v>48</v>
      </c>
      <c r="B9" t="s">
        <v>71</v>
      </c>
      <c r="C9" s="16">
        <v>8.3000000000000007</v>
      </c>
    </row>
    <row r="10" spans="1:3" x14ac:dyDescent="0.25">
      <c r="A10" s="1" t="s">
        <v>48</v>
      </c>
      <c r="B10" t="s">
        <v>72</v>
      </c>
      <c r="C10" s="16">
        <v>9.1</v>
      </c>
    </row>
    <row r="11" spans="1:3" x14ac:dyDescent="0.25">
      <c r="A11" s="6" t="s">
        <v>48</v>
      </c>
      <c r="B11" s="8" t="s">
        <v>73</v>
      </c>
      <c r="C11" s="17">
        <v>8.8000000000000007</v>
      </c>
    </row>
    <row r="13" spans="1:3" x14ac:dyDescent="0.25">
      <c r="A13" t="s">
        <v>220</v>
      </c>
    </row>
    <row r="15" spans="1:3" x14ac:dyDescent="0.25">
      <c r="A15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E30" sqref="E30"/>
    </sheetView>
  </sheetViews>
  <sheetFormatPr defaultColWidth="11.42578125" defaultRowHeight="15" x14ac:dyDescent="0.25"/>
  <cols>
    <col min="1" max="1" width="39.7109375" customWidth="1"/>
    <col min="2" max="2" width="17.7109375" customWidth="1"/>
  </cols>
  <sheetData>
    <row r="1" spans="1:2" x14ac:dyDescent="0.25">
      <c r="A1" t="s">
        <v>223</v>
      </c>
    </row>
    <row r="3" spans="1:2" x14ac:dyDescent="0.25">
      <c r="A3" s="4" t="s">
        <v>224</v>
      </c>
      <c r="B3" s="5" t="s">
        <v>225</v>
      </c>
    </row>
    <row r="4" spans="1:2" x14ac:dyDescent="0.25">
      <c r="A4" s="1" t="s">
        <v>226</v>
      </c>
      <c r="B4" s="115">
        <v>0.40899999999999997</v>
      </c>
    </row>
    <row r="5" spans="1:2" x14ac:dyDescent="0.25">
      <c r="A5" s="1" t="s">
        <v>227</v>
      </c>
      <c r="B5" s="115">
        <v>0.495</v>
      </c>
    </row>
    <row r="6" spans="1:2" x14ac:dyDescent="0.25">
      <c r="A6" s="6" t="s">
        <v>228</v>
      </c>
      <c r="B6" s="117">
        <v>9.5000000000000001E-2</v>
      </c>
    </row>
    <row r="8" spans="1:2" x14ac:dyDescent="0.25">
      <c r="A8" t="s">
        <v>220</v>
      </c>
    </row>
    <row r="10" spans="1:2" x14ac:dyDescent="0.25">
      <c r="A10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21" sqref="B21"/>
    </sheetView>
  </sheetViews>
  <sheetFormatPr defaultColWidth="11.42578125" defaultRowHeight="15" x14ac:dyDescent="0.25"/>
  <cols>
    <col min="1" max="1" width="41.7109375" customWidth="1"/>
    <col min="2" max="2" width="27.7109375" customWidth="1"/>
    <col min="3" max="3" width="26.7109375" customWidth="1"/>
    <col min="4" max="4" width="30.7109375" customWidth="1"/>
  </cols>
  <sheetData>
    <row r="1" spans="1:4" x14ac:dyDescent="0.25">
      <c r="A1" t="s">
        <v>229</v>
      </c>
    </row>
    <row r="3" spans="1:4" x14ac:dyDescent="0.25">
      <c r="A3" s="4" t="s">
        <v>218</v>
      </c>
      <c r="B3" s="3" t="s">
        <v>185</v>
      </c>
      <c r="C3" s="3" t="s">
        <v>202</v>
      </c>
      <c r="D3" s="5" t="s">
        <v>230</v>
      </c>
    </row>
    <row r="4" spans="1:4" x14ac:dyDescent="0.25">
      <c r="A4" s="1" t="s">
        <v>210</v>
      </c>
      <c r="B4" s="76">
        <v>103.5</v>
      </c>
      <c r="C4" s="76">
        <v>783</v>
      </c>
      <c r="D4" s="77">
        <v>26.4</v>
      </c>
    </row>
    <row r="5" spans="1:4" x14ac:dyDescent="0.25">
      <c r="A5" s="1" t="s">
        <v>234</v>
      </c>
      <c r="B5" s="76">
        <v>137.69999999999999</v>
      </c>
      <c r="C5" s="76">
        <v>771.8</v>
      </c>
      <c r="D5" s="77">
        <v>29.6</v>
      </c>
    </row>
    <row r="6" spans="1:4" x14ac:dyDescent="0.25">
      <c r="A6" s="6" t="s">
        <v>209</v>
      </c>
      <c r="B6" s="78">
        <v>43</v>
      </c>
      <c r="C6" s="78">
        <v>382.3</v>
      </c>
      <c r="D6" s="79">
        <v>30.3</v>
      </c>
    </row>
    <row r="8" spans="1:4" x14ac:dyDescent="0.25">
      <c r="A8" t="s">
        <v>220</v>
      </c>
    </row>
    <row r="10" spans="1:4" x14ac:dyDescent="0.25">
      <c r="A10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M34" sqref="M34"/>
    </sheetView>
  </sheetViews>
  <sheetFormatPr defaultColWidth="11.42578125" defaultRowHeight="15" x14ac:dyDescent="0.25"/>
  <cols>
    <col min="1" max="1" width="27.7109375" customWidth="1"/>
    <col min="2" max="2" width="20.7109375" customWidth="1"/>
    <col min="3" max="3" width="9.7109375" customWidth="1"/>
  </cols>
  <sheetData>
    <row r="1" spans="1:3" x14ac:dyDescent="0.25">
      <c r="A1" t="s">
        <v>231</v>
      </c>
    </row>
    <row r="3" spans="1:3" x14ac:dyDescent="0.25">
      <c r="A3" s="4" t="s">
        <v>208</v>
      </c>
      <c r="B3" s="3" t="s">
        <v>193</v>
      </c>
      <c r="C3" s="5" t="s">
        <v>3</v>
      </c>
    </row>
    <row r="4" spans="1:3" x14ac:dyDescent="0.25">
      <c r="A4" s="1" t="s">
        <v>210</v>
      </c>
      <c r="B4" t="s">
        <v>232</v>
      </c>
      <c r="C4" s="109">
        <v>0.26600000000000001</v>
      </c>
    </row>
    <row r="5" spans="1:3" x14ac:dyDescent="0.25">
      <c r="A5" s="1" t="s">
        <v>210</v>
      </c>
      <c r="B5" t="s">
        <v>233</v>
      </c>
      <c r="C5" s="109">
        <v>0.73299999999999998</v>
      </c>
    </row>
    <row r="6" spans="1:3" x14ac:dyDescent="0.25">
      <c r="A6" s="1" t="s">
        <v>209</v>
      </c>
      <c r="B6" t="s">
        <v>232</v>
      </c>
      <c r="C6" s="109">
        <v>0.24199999999999999</v>
      </c>
    </row>
    <row r="7" spans="1:3" x14ac:dyDescent="0.25">
      <c r="A7" s="1" t="s">
        <v>209</v>
      </c>
      <c r="B7" t="s">
        <v>233</v>
      </c>
      <c r="C7" s="109">
        <v>0.75700000000000001</v>
      </c>
    </row>
    <row r="8" spans="1:3" x14ac:dyDescent="0.25">
      <c r="A8" s="1" t="s">
        <v>234</v>
      </c>
      <c r="B8" t="s">
        <v>233</v>
      </c>
      <c r="C8" s="109">
        <v>2.5999999999999999E-2</v>
      </c>
    </row>
    <row r="9" spans="1:3" x14ac:dyDescent="0.25">
      <c r="A9" s="6" t="s">
        <v>234</v>
      </c>
      <c r="B9" s="8" t="s">
        <v>232</v>
      </c>
      <c r="C9" s="111">
        <v>0.97199999999999998</v>
      </c>
    </row>
    <row r="11" spans="1:3" x14ac:dyDescent="0.25">
      <c r="A11" t="s">
        <v>220</v>
      </c>
    </row>
    <row r="13" spans="1:3" x14ac:dyDescent="0.25">
      <c r="A1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B4" sqref="B4"/>
    </sheetView>
  </sheetViews>
  <sheetFormatPr defaultColWidth="11.42578125" defaultRowHeight="15" x14ac:dyDescent="0.25"/>
  <cols>
    <col min="1" max="1" width="11.7109375" customWidth="1"/>
    <col min="2" max="2" width="15" bestFit="1" customWidth="1"/>
    <col min="3" max="3" width="18.7109375" customWidth="1"/>
  </cols>
  <sheetData>
    <row r="1" spans="1:3" x14ac:dyDescent="0.25">
      <c r="A1" t="s">
        <v>235</v>
      </c>
    </row>
    <row r="3" spans="1:3" x14ac:dyDescent="0.25">
      <c r="A3" s="4" t="s">
        <v>40</v>
      </c>
      <c r="B3" s="3" t="s">
        <v>68</v>
      </c>
      <c r="C3" s="5" t="s">
        <v>176</v>
      </c>
    </row>
    <row r="4" spans="1:3" x14ac:dyDescent="0.25">
      <c r="A4" s="1" t="s">
        <v>47</v>
      </c>
      <c r="B4" t="s">
        <v>70</v>
      </c>
      <c r="C4" s="80">
        <v>961</v>
      </c>
    </row>
    <row r="5" spans="1:3" x14ac:dyDescent="0.25">
      <c r="A5" s="1" t="s">
        <v>47</v>
      </c>
      <c r="B5" t="s">
        <v>71</v>
      </c>
      <c r="C5" s="80">
        <v>4216</v>
      </c>
    </row>
    <row r="6" spans="1:3" x14ac:dyDescent="0.25">
      <c r="A6" s="1" t="s">
        <v>47</v>
      </c>
      <c r="B6" t="s">
        <v>72</v>
      </c>
      <c r="C6" s="80">
        <v>9927</v>
      </c>
    </row>
    <row r="7" spans="1:3" x14ac:dyDescent="0.25">
      <c r="A7" s="1" t="s">
        <v>47</v>
      </c>
      <c r="B7" t="s">
        <v>73</v>
      </c>
      <c r="C7" s="80">
        <v>5022</v>
      </c>
    </row>
    <row r="8" spans="1:3" x14ac:dyDescent="0.25">
      <c r="A8" s="1" t="s">
        <v>48</v>
      </c>
      <c r="B8" t="s">
        <v>70</v>
      </c>
      <c r="C8" s="80">
        <v>938</v>
      </c>
    </row>
    <row r="9" spans="1:3" x14ac:dyDescent="0.25">
      <c r="A9" s="1" t="s">
        <v>48</v>
      </c>
      <c r="B9" t="s">
        <v>71</v>
      </c>
      <c r="C9" s="80">
        <v>2930</v>
      </c>
    </row>
    <row r="10" spans="1:3" x14ac:dyDescent="0.25">
      <c r="A10" s="1" t="s">
        <v>48</v>
      </c>
      <c r="B10" t="s">
        <v>72</v>
      </c>
      <c r="C10" s="80">
        <v>4587</v>
      </c>
    </row>
    <row r="11" spans="1:3" x14ac:dyDescent="0.25">
      <c r="A11" s="6" t="s">
        <v>48</v>
      </c>
      <c r="B11" s="8" t="s">
        <v>73</v>
      </c>
      <c r="C11" s="81">
        <v>1887</v>
      </c>
    </row>
    <row r="13" spans="1:3" x14ac:dyDescent="0.25">
      <c r="A13" t="s">
        <v>74</v>
      </c>
    </row>
    <row r="15" spans="1:3" x14ac:dyDescent="0.25">
      <c r="A15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/>
  </sheetViews>
  <sheetFormatPr defaultColWidth="11.42578125" defaultRowHeight="15" x14ac:dyDescent="0.25"/>
  <cols>
    <col min="1" max="1" width="15.7109375" customWidth="1"/>
    <col min="2" max="2" width="14.7109375" customWidth="1"/>
    <col min="3" max="3" width="13.7109375" customWidth="1"/>
    <col min="4" max="4" width="11.7109375" customWidth="1"/>
  </cols>
  <sheetData>
    <row r="1" spans="1:4" x14ac:dyDescent="0.25">
      <c r="A1" t="s">
        <v>236</v>
      </c>
    </row>
    <row r="3" spans="1:4" x14ac:dyDescent="0.25">
      <c r="A3" s="4" t="s">
        <v>68</v>
      </c>
      <c r="B3" s="3" t="s">
        <v>237</v>
      </c>
      <c r="C3" s="3" t="s">
        <v>238</v>
      </c>
      <c r="D3" s="5" t="s">
        <v>3</v>
      </c>
    </row>
    <row r="4" spans="1:4" x14ac:dyDescent="0.25">
      <c r="A4" s="1" t="s">
        <v>70</v>
      </c>
      <c r="B4" t="s">
        <v>239</v>
      </c>
      <c r="C4" s="82">
        <v>424</v>
      </c>
      <c r="D4" s="2">
        <v>0.223275408109531</v>
      </c>
    </row>
    <row r="5" spans="1:4" x14ac:dyDescent="0.25">
      <c r="A5" s="1" t="s">
        <v>70</v>
      </c>
      <c r="B5" t="s">
        <v>240</v>
      </c>
      <c r="C5" s="82">
        <v>229</v>
      </c>
      <c r="D5" s="2">
        <v>0.120589784096893</v>
      </c>
    </row>
    <row r="6" spans="1:4" x14ac:dyDescent="0.25">
      <c r="A6" s="1" t="s">
        <v>70</v>
      </c>
      <c r="B6" t="s">
        <v>241</v>
      </c>
      <c r="C6" s="82">
        <v>256</v>
      </c>
      <c r="D6" s="2">
        <v>0.13480779357556599</v>
      </c>
    </row>
    <row r="7" spans="1:4" x14ac:dyDescent="0.25">
      <c r="A7" s="1" t="s">
        <v>70</v>
      </c>
      <c r="B7" t="s">
        <v>242</v>
      </c>
      <c r="C7" s="82">
        <v>424</v>
      </c>
      <c r="D7" s="2">
        <v>0.223275408109531</v>
      </c>
    </row>
    <row r="8" spans="1:4" x14ac:dyDescent="0.25">
      <c r="A8" s="1" t="s">
        <v>70</v>
      </c>
      <c r="B8" t="s">
        <v>243</v>
      </c>
      <c r="C8" s="82">
        <v>566</v>
      </c>
      <c r="D8" s="2">
        <v>0.29805160610847797</v>
      </c>
    </row>
    <row r="9" spans="1:4" x14ac:dyDescent="0.25">
      <c r="A9" s="1" t="s">
        <v>71</v>
      </c>
      <c r="B9" t="s">
        <v>239</v>
      </c>
      <c r="C9" s="82">
        <v>2073</v>
      </c>
      <c r="D9" s="2">
        <v>0.29009235936188099</v>
      </c>
    </row>
    <row r="10" spans="1:4" x14ac:dyDescent="0.25">
      <c r="A10" s="1" t="s">
        <v>71</v>
      </c>
      <c r="B10" t="s">
        <v>240</v>
      </c>
      <c r="C10" s="82">
        <v>1068</v>
      </c>
      <c r="D10" s="2">
        <v>0.149454240134341</v>
      </c>
    </row>
    <row r="11" spans="1:4" x14ac:dyDescent="0.25">
      <c r="A11" s="1" t="s">
        <v>71</v>
      </c>
      <c r="B11" t="s">
        <v>241</v>
      </c>
      <c r="C11" s="82">
        <v>948</v>
      </c>
      <c r="D11" s="2">
        <v>0.132661628883291</v>
      </c>
    </row>
    <row r="12" spans="1:4" x14ac:dyDescent="0.25">
      <c r="A12" s="1" t="s">
        <v>71</v>
      </c>
      <c r="B12" t="s">
        <v>242</v>
      </c>
      <c r="C12" s="82">
        <v>1303</v>
      </c>
      <c r="D12" s="2">
        <v>0.18233977050097999</v>
      </c>
    </row>
    <row r="13" spans="1:4" x14ac:dyDescent="0.25">
      <c r="A13" s="1" t="s">
        <v>71</v>
      </c>
      <c r="B13" t="s">
        <v>243</v>
      </c>
      <c r="C13" s="82">
        <v>1754</v>
      </c>
      <c r="D13" s="2">
        <v>0.24545200111950699</v>
      </c>
    </row>
    <row r="14" spans="1:4" x14ac:dyDescent="0.25">
      <c r="A14" s="1" t="s">
        <v>72</v>
      </c>
      <c r="B14" t="s">
        <v>239</v>
      </c>
      <c r="C14" s="82">
        <v>4344</v>
      </c>
      <c r="D14" s="2">
        <v>0.29929723026043797</v>
      </c>
    </row>
    <row r="15" spans="1:4" x14ac:dyDescent="0.25">
      <c r="A15" s="1" t="s">
        <v>72</v>
      </c>
      <c r="B15" t="s">
        <v>240</v>
      </c>
      <c r="C15" s="82">
        <v>2362</v>
      </c>
      <c r="D15" s="2">
        <v>0.16273942400440999</v>
      </c>
    </row>
    <row r="16" spans="1:4" x14ac:dyDescent="0.25">
      <c r="A16" s="1" t="s">
        <v>72</v>
      </c>
      <c r="B16" t="s">
        <v>241</v>
      </c>
      <c r="C16" s="82">
        <v>1857</v>
      </c>
      <c r="D16" s="2">
        <v>0.127945431996693</v>
      </c>
    </row>
    <row r="17" spans="1:4" x14ac:dyDescent="0.25">
      <c r="A17" s="1" t="s">
        <v>72</v>
      </c>
      <c r="B17" t="s">
        <v>242</v>
      </c>
      <c r="C17" s="82">
        <v>2374</v>
      </c>
      <c r="D17" s="2">
        <v>0.163566211933306</v>
      </c>
    </row>
    <row r="18" spans="1:4" x14ac:dyDescent="0.25">
      <c r="A18" s="1" t="s">
        <v>72</v>
      </c>
      <c r="B18" t="s">
        <v>243</v>
      </c>
      <c r="C18" s="82">
        <v>3577</v>
      </c>
      <c r="D18" s="2">
        <v>0.24645170180515399</v>
      </c>
    </row>
    <row r="19" spans="1:4" x14ac:dyDescent="0.25">
      <c r="A19" s="1" t="s">
        <v>73</v>
      </c>
      <c r="B19" t="s">
        <v>239</v>
      </c>
      <c r="C19" s="82">
        <v>1886</v>
      </c>
      <c r="D19" s="2">
        <v>0.27297727601679</v>
      </c>
    </row>
    <row r="20" spans="1:4" x14ac:dyDescent="0.25">
      <c r="A20" s="1" t="s">
        <v>73</v>
      </c>
      <c r="B20" t="s">
        <v>240</v>
      </c>
      <c r="C20" s="82">
        <v>1099</v>
      </c>
      <c r="D20" s="2">
        <v>0.15906788247213799</v>
      </c>
    </row>
    <row r="21" spans="1:4" x14ac:dyDescent="0.25">
      <c r="A21" s="1" t="s">
        <v>73</v>
      </c>
      <c r="B21" t="s">
        <v>241</v>
      </c>
      <c r="C21" s="82">
        <v>881</v>
      </c>
      <c r="D21" s="2">
        <v>0.127514835721523</v>
      </c>
    </row>
    <row r="22" spans="1:4" x14ac:dyDescent="0.25">
      <c r="A22" s="1" t="s">
        <v>73</v>
      </c>
      <c r="B22" t="s">
        <v>242</v>
      </c>
      <c r="C22" s="82">
        <v>1144</v>
      </c>
      <c r="D22" s="2">
        <v>0.16558112606744799</v>
      </c>
    </row>
    <row r="23" spans="1:4" x14ac:dyDescent="0.25">
      <c r="A23" s="6" t="s">
        <v>73</v>
      </c>
      <c r="B23" s="8" t="s">
        <v>243</v>
      </c>
      <c r="C23" s="83">
        <v>1899</v>
      </c>
      <c r="D23" s="7">
        <v>0.27485887972210199</v>
      </c>
    </row>
    <row r="25" spans="1:4" x14ac:dyDescent="0.25">
      <c r="A25" t="s">
        <v>74</v>
      </c>
    </row>
    <row r="27" spans="1:4" x14ac:dyDescent="0.25">
      <c r="A2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C4" sqref="C4:G8"/>
    </sheetView>
  </sheetViews>
  <sheetFormatPr defaultColWidth="11.42578125" defaultRowHeight="15" x14ac:dyDescent="0.25"/>
  <cols>
    <col min="1" max="1" width="15.7109375" customWidth="1"/>
    <col min="2" max="2" width="20.7109375" customWidth="1"/>
    <col min="3" max="3" width="7.7109375" customWidth="1"/>
    <col min="4" max="4" width="8.7109375" customWidth="1"/>
    <col min="5" max="6" width="9.7109375" customWidth="1"/>
    <col min="7" max="7" width="14.7109375" customWidth="1"/>
  </cols>
  <sheetData>
    <row r="1" spans="1:7" x14ac:dyDescent="0.25">
      <c r="A1" t="s">
        <v>244</v>
      </c>
    </row>
    <row r="3" spans="1:7" x14ac:dyDescent="0.25">
      <c r="A3" s="4" t="s">
        <v>68</v>
      </c>
      <c r="B3" s="3" t="s">
        <v>245</v>
      </c>
      <c r="C3" s="3" t="s">
        <v>246</v>
      </c>
      <c r="D3" s="3" t="s">
        <v>247</v>
      </c>
      <c r="E3" s="3" t="s">
        <v>248</v>
      </c>
      <c r="F3" s="3" t="s">
        <v>249</v>
      </c>
      <c r="G3" s="5" t="s">
        <v>250</v>
      </c>
    </row>
    <row r="4" spans="1:7" x14ac:dyDescent="0.25">
      <c r="A4" s="1" t="s">
        <v>70</v>
      </c>
      <c r="B4" s="84">
        <v>1.9</v>
      </c>
      <c r="C4" s="114">
        <v>0.35399999999999998</v>
      </c>
      <c r="D4" s="114">
        <v>0.112</v>
      </c>
      <c r="E4" s="114">
        <v>7.3999999999999996E-2</v>
      </c>
      <c r="F4" s="114">
        <v>0.13200000000000001</v>
      </c>
      <c r="G4" s="115">
        <v>0.32900000000000001</v>
      </c>
    </row>
    <row r="5" spans="1:7" x14ac:dyDescent="0.25">
      <c r="A5" s="1" t="s">
        <v>71</v>
      </c>
      <c r="B5" s="84">
        <v>7.1</v>
      </c>
      <c r="C5" s="114">
        <v>0.27200000000000002</v>
      </c>
      <c r="D5" s="114">
        <v>0.09</v>
      </c>
      <c r="E5" s="114">
        <v>7.0000000000000007E-2</v>
      </c>
      <c r="F5" s="114">
        <v>0.17499999999999999</v>
      </c>
      <c r="G5" s="115">
        <v>0.39300000000000002</v>
      </c>
    </row>
    <row r="6" spans="1:7" x14ac:dyDescent="0.25">
      <c r="A6" s="1" t="s">
        <v>72</v>
      </c>
      <c r="B6" s="84">
        <v>14.5</v>
      </c>
      <c r="C6" s="114">
        <v>0.26600000000000001</v>
      </c>
      <c r="D6" s="114">
        <v>8.5000000000000006E-2</v>
      </c>
      <c r="E6" s="114">
        <v>6.4000000000000001E-2</v>
      </c>
      <c r="F6" s="114">
        <v>0.16400000000000001</v>
      </c>
      <c r="G6" s="115">
        <v>0.42199999999999999</v>
      </c>
    </row>
    <row r="7" spans="1:7" x14ac:dyDescent="0.25">
      <c r="A7" s="1" t="s">
        <v>73</v>
      </c>
      <c r="B7" s="84">
        <v>6.9</v>
      </c>
      <c r="C7" s="114">
        <v>0.29499999999999998</v>
      </c>
      <c r="D7" s="114">
        <v>8.4000000000000005E-2</v>
      </c>
      <c r="E7" s="114">
        <v>6.4000000000000001E-2</v>
      </c>
      <c r="F7" s="114">
        <v>0.157</v>
      </c>
      <c r="G7" s="115">
        <v>0.4</v>
      </c>
    </row>
    <row r="8" spans="1:7" x14ac:dyDescent="0.25">
      <c r="A8" s="6" t="s">
        <v>134</v>
      </c>
      <c r="B8" s="85">
        <v>30.5</v>
      </c>
      <c r="C8" s="116">
        <v>0.27900000000000003</v>
      </c>
      <c r="D8" s="116">
        <v>8.6999999999999994E-2</v>
      </c>
      <c r="E8" s="116">
        <v>6.6000000000000003E-2</v>
      </c>
      <c r="F8" s="116">
        <v>0.16300000000000001</v>
      </c>
      <c r="G8" s="117">
        <v>0.40400000000000003</v>
      </c>
    </row>
    <row r="10" spans="1:7" x14ac:dyDescent="0.25">
      <c r="A10" t="s">
        <v>74</v>
      </c>
    </row>
    <row r="12" spans="1:7" x14ac:dyDescent="0.25">
      <c r="A12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/>
  </sheetViews>
  <sheetFormatPr defaultColWidth="11.42578125" defaultRowHeight="15" x14ac:dyDescent="0.25"/>
  <cols>
    <col min="1" max="1" width="17.7109375" customWidth="1"/>
    <col min="2" max="2" width="18.7109375" customWidth="1"/>
    <col min="3" max="4" width="25.7109375" customWidth="1"/>
  </cols>
  <sheetData>
    <row r="1" spans="1:4" x14ac:dyDescent="0.25">
      <c r="A1" t="s">
        <v>50</v>
      </c>
    </row>
    <row r="3" spans="1:4" x14ac:dyDescent="0.25">
      <c r="A3" s="4" t="s">
        <v>1</v>
      </c>
      <c r="B3" s="3" t="s">
        <v>44</v>
      </c>
      <c r="C3" s="3" t="s">
        <v>45</v>
      </c>
      <c r="D3" s="5" t="s">
        <v>46</v>
      </c>
    </row>
    <row r="4" spans="1:4" x14ac:dyDescent="0.25">
      <c r="A4" s="1" t="s">
        <v>4</v>
      </c>
      <c r="B4" s="11">
        <v>1.0699999999999999E-2</v>
      </c>
      <c r="C4" s="11">
        <v>1.26E-2</v>
      </c>
      <c r="D4" s="2">
        <v>8.9999999999999993E-3</v>
      </c>
    </row>
    <row r="5" spans="1:4" x14ac:dyDescent="0.25">
      <c r="A5" s="1" t="s">
        <v>6</v>
      </c>
      <c r="B5" s="11">
        <v>1.2800000000000001E-2</v>
      </c>
      <c r="C5" s="11">
        <v>1.49E-2</v>
      </c>
      <c r="D5" s="2">
        <v>1.0800000000000001E-2</v>
      </c>
    </row>
    <row r="6" spans="1:4" x14ac:dyDescent="0.25">
      <c r="A6" s="1" t="s">
        <v>7</v>
      </c>
      <c r="B6" s="11">
        <v>1.38E-2</v>
      </c>
      <c r="C6" s="11">
        <v>1.6E-2</v>
      </c>
      <c r="D6" s="2">
        <v>1.1599999999999999E-2</v>
      </c>
    </row>
    <row r="7" spans="1:4" x14ac:dyDescent="0.25">
      <c r="A7" s="1" t="s">
        <v>10</v>
      </c>
      <c r="B7" s="11">
        <v>1.5900000000000001E-2</v>
      </c>
      <c r="C7" s="11">
        <v>1.8499999999999999E-2</v>
      </c>
      <c r="D7" s="2">
        <v>1.35E-2</v>
      </c>
    </row>
    <row r="8" spans="1:4" x14ac:dyDescent="0.25">
      <c r="A8" s="1" t="s">
        <v>11</v>
      </c>
      <c r="B8" s="11">
        <v>1.7299999999999999E-2</v>
      </c>
      <c r="C8" s="11">
        <v>0.02</v>
      </c>
      <c r="D8" s="2">
        <v>1.4800000000000001E-2</v>
      </c>
    </row>
    <row r="9" spans="1:4" x14ac:dyDescent="0.25">
      <c r="A9" s="1" t="s">
        <v>9</v>
      </c>
      <c r="B9" s="11">
        <v>1.7600000000000001E-2</v>
      </c>
      <c r="C9" s="11">
        <v>2.0500000000000001E-2</v>
      </c>
      <c r="D9" s="2">
        <v>1.47E-2</v>
      </c>
    </row>
    <row r="10" spans="1:4" x14ac:dyDescent="0.25">
      <c r="A10" s="1" t="s">
        <v>13</v>
      </c>
      <c r="B10" s="11">
        <v>1.7600000000000001E-2</v>
      </c>
      <c r="C10" s="11">
        <v>2.0400000000000001E-2</v>
      </c>
      <c r="D10" s="2">
        <v>1.4999999999999999E-2</v>
      </c>
    </row>
    <row r="11" spans="1:4" x14ac:dyDescent="0.25">
      <c r="A11" s="1" t="s">
        <v>16</v>
      </c>
      <c r="B11" s="11">
        <v>1.8499999999999999E-2</v>
      </c>
      <c r="C11" s="11">
        <v>2.1499999999999998E-2</v>
      </c>
      <c r="D11" s="2">
        <v>1.5699999999999999E-2</v>
      </c>
    </row>
    <row r="12" spans="1:4" x14ac:dyDescent="0.25">
      <c r="A12" s="1" t="s">
        <v>17</v>
      </c>
      <c r="B12" s="11">
        <v>1.9699999999999999E-2</v>
      </c>
      <c r="C12" s="11">
        <v>2.2700000000000001E-2</v>
      </c>
      <c r="D12" s="2">
        <v>1.6799999999999999E-2</v>
      </c>
    </row>
    <row r="13" spans="1:4" x14ac:dyDescent="0.25">
      <c r="A13" s="1" t="s">
        <v>12</v>
      </c>
      <c r="B13" s="11">
        <v>1.9699999999999999E-2</v>
      </c>
      <c r="C13" s="11">
        <v>2.3099999999999999E-2</v>
      </c>
      <c r="D13" s="2">
        <v>1.67E-2</v>
      </c>
    </row>
    <row r="14" spans="1:4" x14ac:dyDescent="0.25">
      <c r="A14" s="1" t="s">
        <v>19</v>
      </c>
      <c r="B14" s="11">
        <v>2.0500000000000001E-2</v>
      </c>
      <c r="C14" s="11">
        <v>2.3699999999999999E-2</v>
      </c>
      <c r="D14" s="2">
        <v>1.7100000000000001E-2</v>
      </c>
    </row>
    <row r="15" spans="1:4" x14ac:dyDescent="0.25">
      <c r="A15" s="1" t="s">
        <v>20</v>
      </c>
      <c r="B15" s="11">
        <v>2.06E-2</v>
      </c>
      <c r="C15" s="11">
        <v>2.3900000000000001E-2</v>
      </c>
      <c r="D15" s="2">
        <v>1.7399999999999999E-2</v>
      </c>
    </row>
    <row r="16" spans="1:4" x14ac:dyDescent="0.25">
      <c r="A16" s="1" t="s">
        <v>21</v>
      </c>
      <c r="B16" s="11">
        <v>2.0899999999999998E-2</v>
      </c>
      <c r="C16" s="11">
        <v>2.4400000000000002E-2</v>
      </c>
      <c r="D16" s="2">
        <v>1.7500000000000002E-2</v>
      </c>
    </row>
    <row r="17" spans="1:4" x14ac:dyDescent="0.25">
      <c r="A17" s="1" t="s">
        <v>14</v>
      </c>
      <c r="B17" s="11">
        <v>2.0899999999999998E-2</v>
      </c>
      <c r="C17" s="11">
        <v>2.4400000000000002E-2</v>
      </c>
      <c r="D17" s="2">
        <v>1.7600000000000001E-2</v>
      </c>
    </row>
    <row r="18" spans="1:4" x14ac:dyDescent="0.25">
      <c r="A18" s="1" t="s">
        <v>15</v>
      </c>
      <c r="B18" s="11">
        <v>2.12E-2</v>
      </c>
      <c r="C18" s="11">
        <v>2.5000000000000001E-2</v>
      </c>
      <c r="D18" s="2">
        <v>1.7500000000000002E-2</v>
      </c>
    </row>
    <row r="19" spans="1:4" x14ac:dyDescent="0.25">
      <c r="A19" s="1" t="s">
        <v>24</v>
      </c>
      <c r="B19" s="11">
        <v>2.1700000000000001E-2</v>
      </c>
      <c r="C19" s="11">
        <v>2.5600000000000001E-2</v>
      </c>
      <c r="D19" s="2">
        <v>1.78E-2</v>
      </c>
    </row>
    <row r="20" spans="1:4" x14ac:dyDescent="0.25">
      <c r="A20" s="1" t="s">
        <v>22</v>
      </c>
      <c r="B20" s="11">
        <v>2.24E-2</v>
      </c>
      <c r="C20" s="11">
        <v>2.6100000000000002E-2</v>
      </c>
      <c r="D20" s="2">
        <v>1.8700000000000001E-2</v>
      </c>
    </row>
    <row r="21" spans="1:4" x14ac:dyDescent="0.25">
      <c r="A21" s="1" t="s">
        <v>25</v>
      </c>
      <c r="B21" s="11">
        <v>2.24E-2</v>
      </c>
      <c r="C21" s="11">
        <v>2.5999999999999999E-2</v>
      </c>
      <c r="D21" s="2">
        <v>1.9099999999999999E-2</v>
      </c>
    </row>
    <row r="22" spans="1:4" x14ac:dyDescent="0.25">
      <c r="A22" s="1" t="s">
        <v>23</v>
      </c>
      <c r="B22" s="11">
        <v>2.2599999999999999E-2</v>
      </c>
      <c r="C22" s="11">
        <v>2.6100000000000002E-2</v>
      </c>
      <c r="D22" s="2">
        <v>1.9699999999999999E-2</v>
      </c>
    </row>
    <row r="23" spans="1:4" x14ac:dyDescent="0.25">
      <c r="A23" s="1" t="s">
        <v>18</v>
      </c>
      <c r="B23" s="11">
        <v>2.2700000000000001E-2</v>
      </c>
      <c r="C23" s="11">
        <v>2.64E-2</v>
      </c>
      <c r="D23" s="2">
        <v>1.9199999999999998E-2</v>
      </c>
    </row>
    <row r="24" spans="1:4" x14ac:dyDescent="0.25">
      <c r="A24" s="1" t="s">
        <v>28</v>
      </c>
      <c r="B24" s="11">
        <v>2.3199999999999998E-2</v>
      </c>
      <c r="C24" s="11">
        <v>2.7199999999999998E-2</v>
      </c>
      <c r="D24" s="2">
        <v>1.9599999999999999E-2</v>
      </c>
    </row>
    <row r="25" spans="1:4" x14ac:dyDescent="0.25">
      <c r="A25" s="1" t="s">
        <v>26</v>
      </c>
      <c r="B25" s="11">
        <v>2.3300000000000001E-2</v>
      </c>
      <c r="C25" s="11">
        <v>2.7199999999999998E-2</v>
      </c>
      <c r="D25" s="2">
        <v>1.9599999999999999E-2</v>
      </c>
    </row>
    <row r="26" spans="1:4" x14ac:dyDescent="0.25">
      <c r="A26" s="1" t="s">
        <v>32</v>
      </c>
      <c r="B26" s="11">
        <v>2.3300000000000001E-2</v>
      </c>
      <c r="C26" s="11">
        <v>2.7400000000000001E-2</v>
      </c>
      <c r="D26" s="2">
        <v>1.95E-2</v>
      </c>
    </row>
    <row r="27" spans="1:4" x14ac:dyDescent="0.25">
      <c r="A27" s="1" t="s">
        <v>27</v>
      </c>
      <c r="B27" s="11">
        <v>2.3699999999999999E-2</v>
      </c>
      <c r="C27" s="11">
        <v>2.81E-2</v>
      </c>
      <c r="D27" s="2">
        <v>1.9900000000000001E-2</v>
      </c>
    </row>
    <row r="28" spans="1:4" x14ac:dyDescent="0.25">
      <c r="A28" s="1" t="s">
        <v>29</v>
      </c>
      <c r="B28" s="11">
        <v>2.47E-2</v>
      </c>
      <c r="C28" s="11">
        <v>2.9100000000000001E-2</v>
      </c>
      <c r="D28" s="2">
        <v>2.06E-2</v>
      </c>
    </row>
    <row r="29" spans="1:4" x14ac:dyDescent="0.25">
      <c r="A29" s="1" t="s">
        <v>34</v>
      </c>
      <c r="B29" s="11">
        <v>2.4799999999999999E-2</v>
      </c>
      <c r="C29" s="11">
        <v>2.87E-2</v>
      </c>
      <c r="D29" s="2">
        <v>2.12E-2</v>
      </c>
    </row>
    <row r="30" spans="1:4" x14ac:dyDescent="0.25">
      <c r="A30" s="1" t="s">
        <v>30</v>
      </c>
      <c r="B30" s="11">
        <v>2.5100000000000001E-2</v>
      </c>
      <c r="C30" s="11">
        <v>0.03</v>
      </c>
      <c r="D30" s="2">
        <v>2.0899999999999998E-2</v>
      </c>
    </row>
    <row r="31" spans="1:4" x14ac:dyDescent="0.25">
      <c r="A31" s="1" t="s">
        <v>31</v>
      </c>
      <c r="B31" s="11">
        <v>2.5700000000000001E-2</v>
      </c>
      <c r="C31" s="11">
        <v>3.0200000000000001E-2</v>
      </c>
      <c r="D31" s="2">
        <v>2.1600000000000001E-2</v>
      </c>
    </row>
    <row r="32" spans="1:4" x14ac:dyDescent="0.25">
      <c r="A32" s="1" t="s">
        <v>33</v>
      </c>
      <c r="B32" s="11">
        <v>2.7400000000000001E-2</v>
      </c>
      <c r="C32" s="11">
        <v>3.1800000000000002E-2</v>
      </c>
      <c r="D32" s="2">
        <v>2.3E-2</v>
      </c>
    </row>
    <row r="33" spans="1:4" x14ac:dyDescent="0.25">
      <c r="A33" s="6" t="s">
        <v>35</v>
      </c>
      <c r="B33" s="13">
        <v>3.0200000000000001E-2</v>
      </c>
      <c r="C33" s="13">
        <v>3.5299999999999998E-2</v>
      </c>
      <c r="D33" s="7">
        <v>2.5399999999999999E-2</v>
      </c>
    </row>
    <row r="35" spans="1:4" x14ac:dyDescent="0.25">
      <c r="A35" t="s">
        <v>37</v>
      </c>
    </row>
    <row r="37" spans="1:4" x14ac:dyDescent="0.25">
      <c r="A3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ColWidth="11.42578125" defaultRowHeight="15" x14ac:dyDescent="0.25"/>
  <cols>
    <col min="1" max="1" width="11.7109375" customWidth="1"/>
    <col min="2" max="2" width="15.7109375" customWidth="1"/>
    <col min="3" max="3" width="18.7109375" customWidth="1"/>
  </cols>
  <sheetData>
    <row r="1" spans="1:3" x14ac:dyDescent="0.25">
      <c r="A1" t="s">
        <v>251</v>
      </c>
    </row>
    <row r="3" spans="1:3" x14ac:dyDescent="0.25">
      <c r="A3" s="4" t="s">
        <v>40</v>
      </c>
      <c r="B3" s="3" t="s">
        <v>68</v>
      </c>
      <c r="C3" s="5" t="s">
        <v>176</v>
      </c>
    </row>
    <row r="4" spans="1:3" x14ac:dyDescent="0.25">
      <c r="A4" s="1" t="s">
        <v>47</v>
      </c>
      <c r="B4" t="s">
        <v>70</v>
      </c>
      <c r="C4" s="86">
        <v>169</v>
      </c>
    </row>
    <row r="5" spans="1:3" x14ac:dyDescent="0.25">
      <c r="A5" s="1" t="s">
        <v>47</v>
      </c>
      <c r="B5" t="s">
        <v>71</v>
      </c>
      <c r="C5" s="86">
        <v>761</v>
      </c>
    </row>
    <row r="6" spans="1:3" x14ac:dyDescent="0.25">
      <c r="A6" s="1" t="s">
        <v>47</v>
      </c>
      <c r="B6" t="s">
        <v>72</v>
      </c>
      <c r="C6" s="86">
        <v>1536</v>
      </c>
    </row>
    <row r="7" spans="1:3" x14ac:dyDescent="0.25">
      <c r="A7" s="1" t="s">
        <v>47</v>
      </c>
      <c r="B7" t="s">
        <v>73</v>
      </c>
      <c r="C7" s="86">
        <v>829</v>
      </c>
    </row>
    <row r="8" spans="1:3" x14ac:dyDescent="0.25">
      <c r="A8" s="1" t="s">
        <v>48</v>
      </c>
      <c r="B8" t="s">
        <v>70</v>
      </c>
      <c r="C8" s="86">
        <v>161</v>
      </c>
    </row>
    <row r="9" spans="1:3" x14ac:dyDescent="0.25">
      <c r="A9" s="1" t="s">
        <v>48</v>
      </c>
      <c r="B9" t="s">
        <v>71</v>
      </c>
      <c r="C9" s="86">
        <v>501</v>
      </c>
    </row>
    <row r="10" spans="1:3" x14ac:dyDescent="0.25">
      <c r="A10" s="1" t="s">
        <v>48</v>
      </c>
      <c r="B10" t="s">
        <v>72</v>
      </c>
      <c r="C10" s="86">
        <v>744</v>
      </c>
    </row>
    <row r="11" spans="1:3" x14ac:dyDescent="0.25">
      <c r="A11" s="6" t="s">
        <v>48</v>
      </c>
      <c r="B11" s="8" t="s">
        <v>73</v>
      </c>
      <c r="C11" s="87">
        <v>284</v>
      </c>
    </row>
    <row r="13" spans="1:3" x14ac:dyDescent="0.25">
      <c r="A13" t="s">
        <v>74</v>
      </c>
    </row>
    <row r="15" spans="1:3" x14ac:dyDescent="0.25">
      <c r="A15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/>
  </sheetViews>
  <sheetFormatPr defaultColWidth="11.42578125" defaultRowHeight="15" x14ac:dyDescent="0.25"/>
  <cols>
    <col min="1" max="1" width="15.7109375" customWidth="1"/>
    <col min="2" max="2" width="14.7109375" customWidth="1"/>
    <col min="3" max="3" width="13.7109375" customWidth="1"/>
    <col min="4" max="4" width="12.7109375" customWidth="1"/>
  </cols>
  <sheetData>
    <row r="1" spans="1:4" x14ac:dyDescent="0.25">
      <c r="A1" t="s">
        <v>252</v>
      </c>
    </row>
    <row r="3" spans="1:4" x14ac:dyDescent="0.25">
      <c r="A3" s="4" t="s">
        <v>68</v>
      </c>
      <c r="B3" s="3" t="s">
        <v>237</v>
      </c>
      <c r="C3" s="3" t="s">
        <v>238</v>
      </c>
      <c r="D3" s="5" t="s">
        <v>3</v>
      </c>
    </row>
    <row r="4" spans="1:4" x14ac:dyDescent="0.25">
      <c r="A4" s="1" t="s">
        <v>70</v>
      </c>
      <c r="B4" t="s">
        <v>239</v>
      </c>
      <c r="C4" s="88">
        <v>34</v>
      </c>
      <c r="D4" s="2">
        <v>0.103030303030303</v>
      </c>
    </row>
    <row r="5" spans="1:4" x14ac:dyDescent="0.25">
      <c r="A5" s="1" t="s">
        <v>70</v>
      </c>
      <c r="B5" t="s">
        <v>240</v>
      </c>
      <c r="C5" s="88">
        <v>37</v>
      </c>
      <c r="D5" s="2">
        <v>0.112121212121212</v>
      </c>
    </row>
    <row r="6" spans="1:4" x14ac:dyDescent="0.25">
      <c r="A6" s="1" t="s">
        <v>70</v>
      </c>
      <c r="B6" t="s">
        <v>241</v>
      </c>
      <c r="C6" s="88">
        <v>40</v>
      </c>
      <c r="D6" s="2">
        <v>0.12121212121212099</v>
      </c>
    </row>
    <row r="7" spans="1:4" x14ac:dyDescent="0.25">
      <c r="A7" s="1" t="s">
        <v>70</v>
      </c>
      <c r="B7" t="s">
        <v>242</v>
      </c>
      <c r="C7" s="88">
        <v>51</v>
      </c>
      <c r="D7" s="2">
        <v>0.15454545454545501</v>
      </c>
    </row>
    <row r="8" spans="1:4" x14ac:dyDescent="0.25">
      <c r="A8" s="1" t="s">
        <v>70</v>
      </c>
      <c r="B8" t="s">
        <v>243</v>
      </c>
      <c r="C8" s="88">
        <v>168</v>
      </c>
      <c r="D8" s="2">
        <v>0.50909090909090904</v>
      </c>
    </row>
    <row r="9" spans="1:4" x14ac:dyDescent="0.25">
      <c r="A9" s="1" t="s">
        <v>71</v>
      </c>
      <c r="B9" t="s">
        <v>239</v>
      </c>
      <c r="C9" s="88">
        <v>156</v>
      </c>
      <c r="D9" s="2">
        <v>0.123613312202853</v>
      </c>
    </row>
    <row r="10" spans="1:4" x14ac:dyDescent="0.25">
      <c r="A10" s="1" t="s">
        <v>71</v>
      </c>
      <c r="B10" t="s">
        <v>240</v>
      </c>
      <c r="C10" s="88">
        <v>189</v>
      </c>
      <c r="D10" s="2">
        <v>0.149762282091918</v>
      </c>
    </row>
    <row r="11" spans="1:4" x14ac:dyDescent="0.25">
      <c r="A11" s="1" t="s">
        <v>71</v>
      </c>
      <c r="B11" t="s">
        <v>241</v>
      </c>
      <c r="C11" s="88">
        <v>210</v>
      </c>
      <c r="D11" s="2">
        <v>0.16640253565768601</v>
      </c>
    </row>
    <row r="12" spans="1:4" x14ac:dyDescent="0.25">
      <c r="A12" s="1" t="s">
        <v>71</v>
      </c>
      <c r="B12" t="s">
        <v>242</v>
      </c>
      <c r="C12" s="88">
        <v>223</v>
      </c>
      <c r="D12" s="2">
        <v>0.17670364500792399</v>
      </c>
    </row>
    <row r="13" spans="1:4" x14ac:dyDescent="0.25">
      <c r="A13" s="1" t="s">
        <v>71</v>
      </c>
      <c r="B13" t="s">
        <v>243</v>
      </c>
      <c r="C13" s="88">
        <v>484</v>
      </c>
      <c r="D13" s="2">
        <v>0.38351822503962002</v>
      </c>
    </row>
    <row r="14" spans="1:4" x14ac:dyDescent="0.25">
      <c r="A14" s="1" t="s">
        <v>72</v>
      </c>
      <c r="B14" t="s">
        <v>239</v>
      </c>
      <c r="C14" s="88">
        <v>264</v>
      </c>
      <c r="D14" s="2">
        <v>0.115789473684211</v>
      </c>
    </row>
    <row r="15" spans="1:4" x14ac:dyDescent="0.25">
      <c r="A15" s="1" t="s">
        <v>72</v>
      </c>
      <c r="B15" t="s">
        <v>240</v>
      </c>
      <c r="C15" s="88">
        <v>353</v>
      </c>
      <c r="D15" s="2">
        <v>0.154824561403509</v>
      </c>
    </row>
    <row r="16" spans="1:4" x14ac:dyDescent="0.25">
      <c r="A16" s="1" t="s">
        <v>72</v>
      </c>
      <c r="B16" t="s">
        <v>241</v>
      </c>
      <c r="C16" s="88">
        <v>329</v>
      </c>
      <c r="D16" s="2">
        <v>0.14429824561403501</v>
      </c>
    </row>
    <row r="17" spans="1:4" x14ac:dyDescent="0.25">
      <c r="A17" s="1" t="s">
        <v>72</v>
      </c>
      <c r="B17" t="s">
        <v>242</v>
      </c>
      <c r="C17" s="88">
        <v>477</v>
      </c>
      <c r="D17" s="2">
        <v>0.20921052631578901</v>
      </c>
    </row>
    <row r="18" spans="1:4" x14ac:dyDescent="0.25">
      <c r="A18" s="1" t="s">
        <v>72</v>
      </c>
      <c r="B18" t="s">
        <v>243</v>
      </c>
      <c r="C18" s="88">
        <v>857</v>
      </c>
      <c r="D18" s="2">
        <v>0.37587719298245598</v>
      </c>
    </row>
    <row r="19" spans="1:4" x14ac:dyDescent="0.25">
      <c r="A19" s="1" t="s">
        <v>73</v>
      </c>
      <c r="B19" t="s">
        <v>239</v>
      </c>
      <c r="C19" s="88">
        <v>94</v>
      </c>
      <c r="D19" s="2">
        <v>8.4456424079065603E-2</v>
      </c>
    </row>
    <row r="20" spans="1:4" x14ac:dyDescent="0.25">
      <c r="A20" s="1" t="s">
        <v>73</v>
      </c>
      <c r="B20" t="s">
        <v>240</v>
      </c>
      <c r="C20" s="88">
        <v>159</v>
      </c>
      <c r="D20" s="2">
        <v>0.14285714285714299</v>
      </c>
    </row>
    <row r="21" spans="1:4" x14ac:dyDescent="0.25">
      <c r="A21" s="1" t="s">
        <v>73</v>
      </c>
      <c r="B21" t="s">
        <v>241</v>
      </c>
      <c r="C21" s="88">
        <v>174</v>
      </c>
      <c r="D21" s="2">
        <v>0.15633423180593001</v>
      </c>
    </row>
    <row r="22" spans="1:4" x14ac:dyDescent="0.25">
      <c r="A22" s="1" t="s">
        <v>73</v>
      </c>
      <c r="B22" t="s">
        <v>242</v>
      </c>
      <c r="C22" s="88">
        <v>232</v>
      </c>
      <c r="D22" s="2">
        <v>0.208445642407907</v>
      </c>
    </row>
    <row r="23" spans="1:4" x14ac:dyDescent="0.25">
      <c r="A23" s="6" t="s">
        <v>73</v>
      </c>
      <c r="B23" s="8" t="s">
        <v>243</v>
      </c>
      <c r="C23" s="89">
        <v>454</v>
      </c>
      <c r="D23" s="7">
        <v>0.40790655884995503</v>
      </c>
    </row>
    <row r="25" spans="1:4" x14ac:dyDescent="0.25">
      <c r="A25" t="s">
        <v>74</v>
      </c>
    </row>
    <row r="27" spans="1:4" x14ac:dyDescent="0.25">
      <c r="A2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L22" sqref="L22"/>
    </sheetView>
  </sheetViews>
  <sheetFormatPr defaultColWidth="11.42578125" defaultRowHeight="15" x14ac:dyDescent="0.25"/>
  <cols>
    <col min="1" max="1" width="15.7109375" customWidth="1"/>
    <col min="2" max="2" width="20.7109375" customWidth="1"/>
    <col min="3" max="3" width="7.7109375" customWidth="1"/>
    <col min="4" max="4" width="8.7109375" customWidth="1"/>
    <col min="5" max="6" width="9.7109375" customWidth="1"/>
    <col min="7" max="7" width="14.7109375" customWidth="1"/>
  </cols>
  <sheetData>
    <row r="1" spans="1:7" x14ac:dyDescent="0.25">
      <c r="A1" t="s">
        <v>253</v>
      </c>
    </row>
    <row r="3" spans="1:7" x14ac:dyDescent="0.25">
      <c r="A3" s="4" t="s">
        <v>68</v>
      </c>
      <c r="B3" s="3" t="s">
        <v>245</v>
      </c>
      <c r="C3" s="3" t="s">
        <v>246</v>
      </c>
      <c r="D3" s="3" t="s">
        <v>247</v>
      </c>
      <c r="E3" s="3" t="s">
        <v>248</v>
      </c>
      <c r="F3" s="3" t="s">
        <v>249</v>
      </c>
      <c r="G3" s="5" t="s">
        <v>250</v>
      </c>
    </row>
    <row r="4" spans="1:7" x14ac:dyDescent="0.25">
      <c r="A4" s="1" t="s">
        <v>70</v>
      </c>
      <c r="B4" s="90">
        <v>0.3</v>
      </c>
      <c r="C4" s="114">
        <v>0.38200000000000001</v>
      </c>
      <c r="D4" s="114">
        <v>7.5999999999999998E-2</v>
      </c>
      <c r="E4" s="114">
        <v>9.0999999999999998E-2</v>
      </c>
      <c r="F4" s="114">
        <v>0.215</v>
      </c>
      <c r="G4" s="115">
        <v>0.23599999999999999</v>
      </c>
    </row>
    <row r="5" spans="1:7" x14ac:dyDescent="0.25">
      <c r="A5" s="1" t="s">
        <v>71</v>
      </c>
      <c r="B5" s="90">
        <v>1.3</v>
      </c>
      <c r="C5" s="114">
        <v>0.27500000000000002</v>
      </c>
      <c r="D5" s="114">
        <v>6.5000000000000002E-2</v>
      </c>
      <c r="E5" s="114">
        <v>8.1000000000000003E-2</v>
      </c>
      <c r="F5" s="114">
        <v>0.23100000000000001</v>
      </c>
      <c r="G5" s="115">
        <v>0.34799999999999998</v>
      </c>
    </row>
    <row r="6" spans="1:7" x14ac:dyDescent="0.25">
      <c r="A6" s="1" t="s">
        <v>72</v>
      </c>
      <c r="B6" s="90">
        <v>2.2999999999999998</v>
      </c>
      <c r="C6" s="114">
        <v>0.27300000000000002</v>
      </c>
      <c r="D6" s="114">
        <v>6.9000000000000006E-2</v>
      </c>
      <c r="E6" s="114">
        <v>6.6000000000000003E-2</v>
      </c>
      <c r="F6" s="114">
        <v>0.25800000000000001</v>
      </c>
      <c r="G6" s="115">
        <v>0.33400000000000002</v>
      </c>
    </row>
    <row r="7" spans="1:7" x14ac:dyDescent="0.25">
      <c r="A7" s="1" t="s">
        <v>73</v>
      </c>
      <c r="B7" s="90">
        <v>1.1000000000000001</v>
      </c>
      <c r="C7" s="114">
        <v>0.28599999999999998</v>
      </c>
      <c r="D7" s="114">
        <v>6.3E-2</v>
      </c>
      <c r="E7" s="114">
        <v>6.6000000000000003E-2</v>
      </c>
      <c r="F7" s="114">
        <v>0.29599999999999999</v>
      </c>
      <c r="G7" s="115">
        <v>0.28999999999999998</v>
      </c>
    </row>
    <row r="8" spans="1:7" x14ac:dyDescent="0.25">
      <c r="A8" s="6" t="s">
        <v>134</v>
      </c>
      <c r="B8" s="91">
        <v>5</v>
      </c>
      <c r="C8" s="116">
        <v>0.28299999999999997</v>
      </c>
      <c r="D8" s="116">
        <v>6.7000000000000004E-2</v>
      </c>
      <c r="E8" s="116">
        <v>7.0999999999999994E-2</v>
      </c>
      <c r="F8" s="116">
        <v>0.25700000000000001</v>
      </c>
      <c r="G8" s="117">
        <v>0.32100000000000001</v>
      </c>
    </row>
    <row r="10" spans="1:7" x14ac:dyDescent="0.25">
      <c r="A10" t="s">
        <v>74</v>
      </c>
    </row>
    <row r="12" spans="1:7" x14ac:dyDescent="0.25">
      <c r="A12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/>
  </sheetViews>
  <sheetFormatPr defaultColWidth="11.42578125" defaultRowHeight="15" x14ac:dyDescent="0.25"/>
  <cols>
    <col min="1" max="1" width="11.7109375" customWidth="1"/>
    <col min="2" max="2" width="15.7109375" customWidth="1"/>
    <col min="3" max="3" width="18.7109375" customWidth="1"/>
  </cols>
  <sheetData>
    <row r="1" spans="1:3" x14ac:dyDescent="0.25">
      <c r="A1" t="s">
        <v>254</v>
      </c>
    </row>
    <row r="3" spans="1:3" x14ac:dyDescent="0.25">
      <c r="A3" s="4" t="s">
        <v>40</v>
      </c>
      <c r="B3" s="3" t="s">
        <v>68</v>
      </c>
      <c r="C3" s="5" t="s">
        <v>176</v>
      </c>
    </row>
    <row r="4" spans="1:3" x14ac:dyDescent="0.25">
      <c r="A4" s="1" t="s">
        <v>47</v>
      </c>
      <c r="B4" t="s">
        <v>70</v>
      </c>
      <c r="C4" s="92">
        <v>117</v>
      </c>
    </row>
    <row r="5" spans="1:3" x14ac:dyDescent="0.25">
      <c r="A5" s="1" t="s">
        <v>47</v>
      </c>
      <c r="B5" t="s">
        <v>71</v>
      </c>
      <c r="C5" s="92">
        <v>630</v>
      </c>
    </row>
    <row r="6" spans="1:3" x14ac:dyDescent="0.25">
      <c r="A6" s="1" t="s">
        <v>47</v>
      </c>
      <c r="B6" t="s">
        <v>72</v>
      </c>
      <c r="C6" s="92">
        <v>2125</v>
      </c>
    </row>
    <row r="7" spans="1:3" x14ac:dyDescent="0.25">
      <c r="A7" s="1" t="s">
        <v>47</v>
      </c>
      <c r="B7" t="s">
        <v>73</v>
      </c>
      <c r="C7" s="92">
        <v>1195</v>
      </c>
    </row>
    <row r="8" spans="1:3" x14ac:dyDescent="0.25">
      <c r="A8" s="1" t="s">
        <v>48</v>
      </c>
      <c r="B8" t="s">
        <v>70</v>
      </c>
      <c r="C8" s="92">
        <v>74</v>
      </c>
    </row>
    <row r="9" spans="1:3" x14ac:dyDescent="0.25">
      <c r="A9" s="1" t="s">
        <v>48</v>
      </c>
      <c r="B9" t="s">
        <v>71</v>
      </c>
      <c r="C9" s="92">
        <v>359</v>
      </c>
    </row>
    <row r="10" spans="1:3" x14ac:dyDescent="0.25">
      <c r="A10" s="1" t="s">
        <v>48</v>
      </c>
      <c r="B10" t="s">
        <v>72</v>
      </c>
      <c r="C10" s="92">
        <v>911</v>
      </c>
    </row>
    <row r="11" spans="1:3" x14ac:dyDescent="0.25">
      <c r="A11" s="6" t="s">
        <v>48</v>
      </c>
      <c r="B11" s="8" t="s">
        <v>73</v>
      </c>
      <c r="C11" s="93">
        <v>448</v>
      </c>
    </row>
    <row r="13" spans="1:3" x14ac:dyDescent="0.25">
      <c r="A13" t="s">
        <v>74</v>
      </c>
    </row>
    <row r="15" spans="1:3" x14ac:dyDescent="0.25">
      <c r="A15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/>
  </sheetViews>
  <sheetFormatPr defaultColWidth="11.42578125" defaultRowHeight="15" x14ac:dyDescent="0.25"/>
  <cols>
    <col min="1" max="1" width="15.7109375" customWidth="1"/>
    <col min="2" max="2" width="14.7109375" customWidth="1"/>
    <col min="3" max="3" width="13.7109375" customWidth="1"/>
    <col min="4" max="4" width="11.7109375" customWidth="1"/>
  </cols>
  <sheetData>
    <row r="1" spans="1:4" x14ac:dyDescent="0.25">
      <c r="A1" t="s">
        <v>255</v>
      </c>
    </row>
    <row r="3" spans="1:4" x14ac:dyDescent="0.25">
      <c r="A3" s="4" t="s">
        <v>68</v>
      </c>
      <c r="B3" s="3" t="s">
        <v>237</v>
      </c>
      <c r="C3" s="3" t="s">
        <v>238</v>
      </c>
      <c r="D3" s="5" t="s">
        <v>3</v>
      </c>
    </row>
    <row r="4" spans="1:4" x14ac:dyDescent="0.25">
      <c r="A4" s="1" t="s">
        <v>70</v>
      </c>
      <c r="B4" t="s">
        <v>239</v>
      </c>
      <c r="C4" s="94">
        <v>31</v>
      </c>
      <c r="D4" s="2">
        <v>0.162303664921466</v>
      </c>
    </row>
    <row r="5" spans="1:4" x14ac:dyDescent="0.25">
      <c r="A5" s="1" t="s">
        <v>70</v>
      </c>
      <c r="B5" t="s">
        <v>240</v>
      </c>
      <c r="C5" s="94">
        <v>23</v>
      </c>
      <c r="D5" s="2">
        <v>0.12041884816753901</v>
      </c>
    </row>
    <row r="6" spans="1:4" x14ac:dyDescent="0.25">
      <c r="A6" s="1" t="s">
        <v>70</v>
      </c>
      <c r="B6" t="s">
        <v>241</v>
      </c>
      <c r="C6" s="94">
        <v>28</v>
      </c>
      <c r="D6" s="2">
        <v>0.146596858638743</v>
      </c>
    </row>
    <row r="7" spans="1:4" x14ac:dyDescent="0.25">
      <c r="A7" s="1" t="s">
        <v>70</v>
      </c>
      <c r="B7" t="s">
        <v>242</v>
      </c>
      <c r="C7" s="94">
        <v>31</v>
      </c>
      <c r="D7" s="2">
        <v>0.162303664921466</v>
      </c>
    </row>
    <row r="8" spans="1:4" x14ac:dyDescent="0.25">
      <c r="A8" s="1" t="s">
        <v>70</v>
      </c>
      <c r="B8" t="s">
        <v>243</v>
      </c>
      <c r="C8" s="94">
        <v>78</v>
      </c>
      <c r="D8" s="2">
        <v>0.40837696335078499</v>
      </c>
    </row>
    <row r="9" spans="1:4" x14ac:dyDescent="0.25">
      <c r="A9" s="1" t="s">
        <v>71</v>
      </c>
      <c r="B9" t="s">
        <v>239</v>
      </c>
      <c r="C9" s="94">
        <v>224</v>
      </c>
      <c r="D9" s="2">
        <v>0.226491405460061</v>
      </c>
    </row>
    <row r="10" spans="1:4" x14ac:dyDescent="0.25">
      <c r="A10" s="1" t="s">
        <v>71</v>
      </c>
      <c r="B10" t="s">
        <v>240</v>
      </c>
      <c r="C10" s="94">
        <v>124</v>
      </c>
      <c r="D10" s="2">
        <v>0.12537917087967601</v>
      </c>
    </row>
    <row r="11" spans="1:4" x14ac:dyDescent="0.25">
      <c r="A11" s="1" t="s">
        <v>71</v>
      </c>
      <c r="B11" t="s">
        <v>241</v>
      </c>
      <c r="C11" s="94">
        <v>193</v>
      </c>
      <c r="D11" s="2">
        <v>0.195146612740142</v>
      </c>
    </row>
    <row r="12" spans="1:4" x14ac:dyDescent="0.25">
      <c r="A12" s="1" t="s">
        <v>71</v>
      </c>
      <c r="B12" t="s">
        <v>242</v>
      </c>
      <c r="C12" s="94">
        <v>159</v>
      </c>
      <c r="D12" s="2">
        <v>0.16076845298281101</v>
      </c>
    </row>
    <row r="13" spans="1:4" x14ac:dyDescent="0.25">
      <c r="A13" s="1" t="s">
        <v>71</v>
      </c>
      <c r="B13" t="s">
        <v>243</v>
      </c>
      <c r="C13" s="94">
        <v>289</v>
      </c>
      <c r="D13" s="2">
        <v>0.29221435793730999</v>
      </c>
    </row>
    <row r="14" spans="1:4" x14ac:dyDescent="0.25">
      <c r="A14" s="1" t="s">
        <v>72</v>
      </c>
      <c r="B14" t="s">
        <v>239</v>
      </c>
      <c r="C14" s="94">
        <v>793</v>
      </c>
      <c r="D14" s="2">
        <v>0.26119894598155502</v>
      </c>
    </row>
    <row r="15" spans="1:4" x14ac:dyDescent="0.25">
      <c r="A15" s="1" t="s">
        <v>72</v>
      </c>
      <c r="B15" t="s">
        <v>240</v>
      </c>
      <c r="C15" s="94">
        <v>397</v>
      </c>
      <c r="D15" s="2">
        <v>0.13076416337285901</v>
      </c>
    </row>
    <row r="16" spans="1:4" x14ac:dyDescent="0.25">
      <c r="A16" s="1" t="s">
        <v>72</v>
      </c>
      <c r="B16" t="s">
        <v>241</v>
      </c>
      <c r="C16" s="94">
        <v>606</v>
      </c>
      <c r="D16" s="2">
        <v>0.19960474308300399</v>
      </c>
    </row>
    <row r="17" spans="1:4" x14ac:dyDescent="0.25">
      <c r="A17" s="1" t="s">
        <v>72</v>
      </c>
      <c r="B17" t="s">
        <v>242</v>
      </c>
      <c r="C17" s="94">
        <v>443</v>
      </c>
      <c r="D17" s="2">
        <v>0.14591567852437401</v>
      </c>
    </row>
    <row r="18" spans="1:4" x14ac:dyDescent="0.25">
      <c r="A18" s="1" t="s">
        <v>72</v>
      </c>
      <c r="B18" t="s">
        <v>243</v>
      </c>
      <c r="C18" s="94">
        <v>797</v>
      </c>
      <c r="D18" s="2">
        <v>0.26251646903820802</v>
      </c>
    </row>
    <row r="19" spans="1:4" x14ac:dyDescent="0.25">
      <c r="A19" s="1" t="s">
        <v>73</v>
      </c>
      <c r="B19" t="s">
        <v>239</v>
      </c>
      <c r="C19" s="94">
        <v>373</v>
      </c>
      <c r="D19" s="2">
        <v>0.22702373706634199</v>
      </c>
    </row>
    <row r="20" spans="1:4" x14ac:dyDescent="0.25">
      <c r="A20" s="1" t="s">
        <v>73</v>
      </c>
      <c r="B20" t="s">
        <v>240</v>
      </c>
      <c r="C20" s="94">
        <v>177</v>
      </c>
      <c r="D20" s="2">
        <v>0.10772976262933701</v>
      </c>
    </row>
    <row r="21" spans="1:4" x14ac:dyDescent="0.25">
      <c r="A21" s="1" t="s">
        <v>73</v>
      </c>
      <c r="B21" t="s">
        <v>241</v>
      </c>
      <c r="C21" s="94">
        <v>348</v>
      </c>
      <c r="D21" s="2">
        <v>0.211807668898357</v>
      </c>
    </row>
    <row r="22" spans="1:4" x14ac:dyDescent="0.25">
      <c r="A22" s="1" t="s">
        <v>73</v>
      </c>
      <c r="B22" t="s">
        <v>242</v>
      </c>
      <c r="C22" s="94">
        <v>259</v>
      </c>
      <c r="D22" s="2">
        <v>0.15763846622032901</v>
      </c>
    </row>
    <row r="23" spans="1:4" x14ac:dyDescent="0.25">
      <c r="A23" s="6" t="s">
        <v>73</v>
      </c>
      <c r="B23" s="8" t="s">
        <v>243</v>
      </c>
      <c r="C23" s="95">
        <v>486</v>
      </c>
      <c r="D23" s="7">
        <v>0.29580036518563602</v>
      </c>
    </row>
    <row r="25" spans="1:4" x14ac:dyDescent="0.25">
      <c r="A25" t="s">
        <v>74</v>
      </c>
    </row>
    <row r="27" spans="1:4" x14ac:dyDescent="0.25">
      <c r="A2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J15" sqref="J15"/>
    </sheetView>
  </sheetViews>
  <sheetFormatPr defaultColWidth="11.42578125" defaultRowHeight="15" x14ac:dyDescent="0.25"/>
  <cols>
    <col min="1" max="1" width="15.7109375" customWidth="1"/>
    <col min="2" max="2" width="20.7109375" customWidth="1"/>
    <col min="3" max="3" width="7.7109375" customWidth="1"/>
    <col min="4" max="4" width="8.7109375" customWidth="1"/>
    <col min="5" max="6" width="9.7109375" customWidth="1"/>
    <col min="7" max="7" width="14.7109375" customWidth="1"/>
  </cols>
  <sheetData>
    <row r="1" spans="1:7" x14ac:dyDescent="0.25">
      <c r="A1" t="s">
        <v>256</v>
      </c>
    </row>
    <row r="3" spans="1:7" x14ac:dyDescent="0.25">
      <c r="A3" s="4" t="s">
        <v>68</v>
      </c>
      <c r="B3" s="3" t="s">
        <v>245</v>
      </c>
      <c r="C3" s="3" t="s">
        <v>246</v>
      </c>
      <c r="D3" s="3" t="s">
        <v>247</v>
      </c>
      <c r="E3" s="3" t="s">
        <v>248</v>
      </c>
      <c r="F3" s="3" t="s">
        <v>249</v>
      </c>
      <c r="G3" s="5" t="s">
        <v>250</v>
      </c>
    </row>
    <row r="4" spans="1:7" x14ac:dyDescent="0.25">
      <c r="A4" s="1" t="s">
        <v>70</v>
      </c>
      <c r="B4" s="96">
        <v>0.2</v>
      </c>
      <c r="C4" s="114">
        <v>0.372</v>
      </c>
      <c r="D4" s="114">
        <v>6.8000000000000005E-2</v>
      </c>
      <c r="E4" s="114">
        <v>6.3E-2</v>
      </c>
      <c r="F4" s="114">
        <v>0.17799999999999999</v>
      </c>
      <c r="G4" s="115">
        <v>0.31900000000000001</v>
      </c>
    </row>
    <row r="5" spans="1:7" x14ac:dyDescent="0.25">
      <c r="A5" s="1" t="s">
        <v>71</v>
      </c>
      <c r="B5" s="96">
        <v>1</v>
      </c>
      <c r="C5" s="114">
        <v>0.246</v>
      </c>
      <c r="D5" s="114">
        <v>7.9000000000000001E-2</v>
      </c>
      <c r="E5" s="114">
        <v>7.0999999999999994E-2</v>
      </c>
      <c r="F5" s="114">
        <v>0.20300000000000001</v>
      </c>
      <c r="G5" s="115">
        <v>0.40100000000000002</v>
      </c>
    </row>
    <row r="6" spans="1:7" x14ac:dyDescent="0.25">
      <c r="A6" s="1" t="s">
        <v>72</v>
      </c>
      <c r="B6" s="96">
        <v>3</v>
      </c>
      <c r="C6" s="114">
        <v>0.22800000000000001</v>
      </c>
      <c r="D6" s="114">
        <v>6.7000000000000004E-2</v>
      </c>
      <c r="E6" s="114">
        <v>5.8999999999999997E-2</v>
      </c>
      <c r="F6" s="114">
        <v>0.22</v>
      </c>
      <c r="G6" s="115">
        <v>0.42599999999999999</v>
      </c>
    </row>
    <row r="7" spans="1:7" x14ac:dyDescent="0.25">
      <c r="A7" s="1" t="s">
        <v>73</v>
      </c>
      <c r="B7" s="96">
        <v>1.6</v>
      </c>
      <c r="C7" s="114">
        <v>0.26200000000000001</v>
      </c>
      <c r="D7" s="114">
        <v>7.0999999999999994E-2</v>
      </c>
      <c r="E7" s="114">
        <v>6.2E-2</v>
      </c>
      <c r="F7" s="114">
        <v>0.21299999999999999</v>
      </c>
      <c r="G7" s="115">
        <v>0.39300000000000002</v>
      </c>
    </row>
    <row r="8" spans="1:7" x14ac:dyDescent="0.25">
      <c r="A8" s="6" t="s">
        <v>134</v>
      </c>
      <c r="B8" s="97">
        <v>5.9</v>
      </c>
      <c r="C8" s="116">
        <v>0.245</v>
      </c>
      <c r="D8" s="116">
        <v>7.0000000000000007E-2</v>
      </c>
      <c r="E8" s="116">
        <v>6.2E-2</v>
      </c>
      <c r="F8" s="116">
        <v>0.214</v>
      </c>
      <c r="G8" s="117">
        <v>0.40899999999999997</v>
      </c>
    </row>
    <row r="10" spans="1:7" x14ac:dyDescent="0.25">
      <c r="A10" t="s">
        <v>74</v>
      </c>
    </row>
    <row r="12" spans="1:7" x14ac:dyDescent="0.25">
      <c r="A12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ColWidth="11.42578125" defaultRowHeight="15" x14ac:dyDescent="0.25"/>
  <cols>
    <col min="1" max="1" width="6.7109375" customWidth="1"/>
    <col min="2" max="2" width="11.7109375" customWidth="1"/>
    <col min="3" max="3" width="18.7109375" customWidth="1"/>
  </cols>
  <sheetData>
    <row r="1" spans="1:3" x14ac:dyDescent="0.25">
      <c r="A1" t="s">
        <v>257</v>
      </c>
    </row>
    <row r="3" spans="1:3" x14ac:dyDescent="0.25">
      <c r="A3" s="4" t="s">
        <v>2</v>
      </c>
      <c r="B3" s="3" t="s">
        <v>40</v>
      </c>
      <c r="C3" s="5" t="s">
        <v>176</v>
      </c>
    </row>
    <row r="4" spans="1:3" x14ac:dyDescent="0.25">
      <c r="A4" s="1">
        <v>2014</v>
      </c>
      <c r="B4" t="s">
        <v>47</v>
      </c>
      <c r="C4" s="98">
        <v>107707</v>
      </c>
    </row>
    <row r="5" spans="1:3" x14ac:dyDescent="0.25">
      <c r="A5" s="1">
        <v>2014</v>
      </c>
      <c r="B5" t="s">
        <v>48</v>
      </c>
      <c r="C5" s="98">
        <v>30492</v>
      </c>
    </row>
    <row r="6" spans="1:3" x14ac:dyDescent="0.25">
      <c r="A6" s="1">
        <v>2015</v>
      </c>
      <c r="B6" t="s">
        <v>47</v>
      </c>
      <c r="C6" s="98">
        <v>121993</v>
      </c>
    </row>
    <row r="7" spans="1:3" x14ac:dyDescent="0.25">
      <c r="A7" s="1">
        <v>2015</v>
      </c>
      <c r="B7" t="s">
        <v>48</v>
      </c>
      <c r="C7" s="98">
        <v>34259</v>
      </c>
    </row>
    <row r="8" spans="1:3" x14ac:dyDescent="0.25">
      <c r="A8" s="1">
        <v>2016</v>
      </c>
      <c r="B8" t="s">
        <v>47</v>
      </c>
      <c r="C8" s="98">
        <v>128754</v>
      </c>
    </row>
    <row r="9" spans="1:3" x14ac:dyDescent="0.25">
      <c r="A9" s="1">
        <v>2016</v>
      </c>
      <c r="B9" t="s">
        <v>48</v>
      </c>
      <c r="C9" s="98">
        <v>36529</v>
      </c>
    </row>
    <row r="10" spans="1:3" x14ac:dyDescent="0.25">
      <c r="A10" s="1">
        <v>2017</v>
      </c>
      <c r="B10" t="s">
        <v>47</v>
      </c>
      <c r="C10" s="98">
        <v>136050</v>
      </c>
    </row>
    <row r="11" spans="1:3" x14ac:dyDescent="0.25">
      <c r="A11" s="1">
        <v>2017</v>
      </c>
      <c r="B11" t="s">
        <v>48</v>
      </c>
      <c r="C11" s="98">
        <v>38538</v>
      </c>
    </row>
    <row r="12" spans="1:3" x14ac:dyDescent="0.25">
      <c r="A12" s="1">
        <v>2018</v>
      </c>
      <c r="B12" t="s">
        <v>47</v>
      </c>
      <c r="C12" s="98">
        <v>139054</v>
      </c>
    </row>
    <row r="13" spans="1:3" x14ac:dyDescent="0.25">
      <c r="A13" s="1">
        <v>2018</v>
      </c>
      <c r="B13" t="s">
        <v>48</v>
      </c>
      <c r="C13" s="98">
        <v>39391</v>
      </c>
    </row>
    <row r="14" spans="1:3" x14ac:dyDescent="0.25">
      <c r="A14" s="1">
        <v>2019</v>
      </c>
      <c r="B14" t="s">
        <v>47</v>
      </c>
      <c r="C14" s="98">
        <v>138741</v>
      </c>
    </row>
    <row r="15" spans="1:3" x14ac:dyDescent="0.25">
      <c r="A15" s="1">
        <v>2019</v>
      </c>
      <c r="B15" t="s">
        <v>48</v>
      </c>
      <c r="C15" s="98">
        <v>39498</v>
      </c>
    </row>
    <row r="16" spans="1:3" x14ac:dyDescent="0.25">
      <c r="A16" s="1">
        <v>2014</v>
      </c>
      <c r="B16" t="s">
        <v>111</v>
      </c>
      <c r="C16" s="98">
        <v>138199</v>
      </c>
    </row>
    <row r="17" spans="1:3" x14ac:dyDescent="0.25">
      <c r="A17" s="1">
        <v>2015</v>
      </c>
      <c r="B17" t="s">
        <v>111</v>
      </c>
      <c r="C17" s="98">
        <v>156252</v>
      </c>
    </row>
    <row r="18" spans="1:3" x14ac:dyDescent="0.25">
      <c r="A18" s="1">
        <v>2016</v>
      </c>
      <c r="B18" t="s">
        <v>111</v>
      </c>
      <c r="C18" s="98">
        <v>165283</v>
      </c>
    </row>
    <row r="19" spans="1:3" x14ac:dyDescent="0.25">
      <c r="A19" s="1">
        <v>2017</v>
      </c>
      <c r="B19" t="s">
        <v>111</v>
      </c>
      <c r="C19" s="98">
        <v>174588</v>
      </c>
    </row>
    <row r="20" spans="1:3" x14ac:dyDescent="0.25">
      <c r="A20" s="1">
        <v>2018</v>
      </c>
      <c r="B20" t="s">
        <v>111</v>
      </c>
      <c r="C20" s="98">
        <v>178445</v>
      </c>
    </row>
    <row r="21" spans="1:3" x14ac:dyDescent="0.25">
      <c r="A21" s="6">
        <v>2019</v>
      </c>
      <c r="B21" s="8" t="s">
        <v>111</v>
      </c>
      <c r="C21" s="99">
        <v>178239</v>
      </c>
    </row>
    <row r="23" spans="1:3" x14ac:dyDescent="0.25">
      <c r="A23" t="s">
        <v>74</v>
      </c>
    </row>
    <row r="25" spans="1:3" x14ac:dyDescent="0.25">
      <c r="A25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K21" sqref="K21"/>
    </sheetView>
  </sheetViews>
  <sheetFormatPr defaultColWidth="11.42578125" defaultRowHeight="15" x14ac:dyDescent="0.25"/>
  <cols>
    <col min="1" max="1" width="21.7109375" customWidth="1"/>
    <col min="2" max="2" width="29.7109375" customWidth="1"/>
  </cols>
  <sheetData>
    <row r="1" spans="1:2" x14ac:dyDescent="0.25">
      <c r="A1" t="s">
        <v>258</v>
      </c>
    </row>
    <row r="3" spans="1:2" x14ac:dyDescent="0.25">
      <c r="A3" s="4" t="s">
        <v>79</v>
      </c>
      <c r="B3" s="5" t="s">
        <v>259</v>
      </c>
    </row>
    <row r="4" spans="1:2" x14ac:dyDescent="0.25">
      <c r="A4" s="1" t="s">
        <v>81</v>
      </c>
      <c r="B4" s="121">
        <v>1.6572473093484599E-2</v>
      </c>
    </row>
    <row r="5" spans="1:2" x14ac:dyDescent="0.25">
      <c r="A5" s="1" t="s">
        <v>82</v>
      </c>
      <c r="B5" s="121">
        <v>1.06252450045614E-2</v>
      </c>
    </row>
    <row r="6" spans="1:2" x14ac:dyDescent="0.25">
      <c r="A6" s="1" t="s">
        <v>83</v>
      </c>
      <c r="B6" s="121">
        <v>1.2092082742594301E-2</v>
      </c>
    </row>
    <row r="7" spans="1:2" x14ac:dyDescent="0.25">
      <c r="A7" s="1" t="s">
        <v>84</v>
      </c>
      <c r="B7" s="121">
        <v>1.9412946925810401E-2</v>
      </c>
    </row>
    <row r="8" spans="1:2" x14ac:dyDescent="0.25">
      <c r="A8" s="1" t="s">
        <v>85</v>
      </c>
      <c r="B8" s="121">
        <v>1.8513604806856401E-2</v>
      </c>
    </row>
    <row r="9" spans="1:2" x14ac:dyDescent="0.25">
      <c r="A9" s="1" t="s">
        <v>86</v>
      </c>
      <c r="B9" s="121">
        <v>1.8922829152634199E-2</v>
      </c>
    </row>
    <row r="10" spans="1:2" x14ac:dyDescent="0.25">
      <c r="A10" s="1" t="s">
        <v>87</v>
      </c>
      <c r="B10" s="121">
        <v>1.51680662693111E-2</v>
      </c>
    </row>
    <row r="11" spans="1:2" x14ac:dyDescent="0.25">
      <c r="A11" s="1" t="s">
        <v>88</v>
      </c>
      <c r="B11" s="121">
        <v>1.3937688595228599E-2</v>
      </c>
    </row>
    <row r="12" spans="1:2" x14ac:dyDescent="0.25">
      <c r="A12" s="1" t="s">
        <v>89</v>
      </c>
      <c r="B12" s="121">
        <v>2.2218872336737399E-2</v>
      </c>
    </row>
    <row r="13" spans="1:2" x14ac:dyDescent="0.25">
      <c r="A13" s="1" t="s">
        <v>90</v>
      </c>
      <c r="B13" s="121">
        <v>1.03587952648737E-2</v>
      </c>
    </row>
    <row r="14" spans="1:2" x14ac:dyDescent="0.25">
      <c r="A14" s="1" t="s">
        <v>91</v>
      </c>
      <c r="B14" s="121">
        <v>1.0650924764677E-2</v>
      </c>
    </row>
    <row r="15" spans="1:2" x14ac:dyDescent="0.25">
      <c r="A15" s="1" t="s">
        <v>92</v>
      </c>
      <c r="B15" s="121">
        <v>1.14335392062239E-2</v>
      </c>
    </row>
    <row r="16" spans="1:2" x14ac:dyDescent="0.25">
      <c r="A16" s="1" t="s">
        <v>93</v>
      </c>
      <c r="B16" s="121">
        <v>1.83613589017463E-2</v>
      </c>
    </row>
    <row r="17" spans="1:2" x14ac:dyDescent="0.25">
      <c r="A17" s="1" t="s">
        <v>94</v>
      </c>
      <c r="B17" s="121">
        <v>1.92626388730225E-2</v>
      </c>
    </row>
    <row r="18" spans="1:2" x14ac:dyDescent="0.25">
      <c r="A18" s="1" t="s">
        <v>95</v>
      </c>
      <c r="B18" s="121">
        <v>1.5406703140477099E-2</v>
      </c>
    </row>
    <row r="19" spans="1:2" x14ac:dyDescent="0.25">
      <c r="A19" s="6" t="s">
        <v>96</v>
      </c>
      <c r="B19" s="122">
        <v>1.37903736760996E-2</v>
      </c>
    </row>
    <row r="21" spans="1:2" x14ac:dyDescent="0.25">
      <c r="A21" t="s">
        <v>74</v>
      </c>
    </row>
    <row r="23" spans="1:2" x14ac:dyDescent="0.25">
      <c r="A2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workbookViewId="0"/>
  </sheetViews>
  <sheetFormatPr defaultColWidth="11.42578125" defaultRowHeight="15" x14ac:dyDescent="0.25"/>
  <cols>
    <col min="1" max="1" width="6.7109375" customWidth="1"/>
    <col min="2" max="2" width="19.7109375" customWidth="1"/>
    <col min="3" max="3" width="18.7109375" customWidth="1"/>
  </cols>
  <sheetData>
    <row r="1" spans="1:3" x14ac:dyDescent="0.25">
      <c r="A1" t="s">
        <v>260</v>
      </c>
    </row>
    <row r="3" spans="1:3" x14ac:dyDescent="0.25">
      <c r="A3" s="4" t="s">
        <v>2</v>
      </c>
      <c r="B3" s="3" t="s">
        <v>261</v>
      </c>
      <c r="C3" s="5" t="s">
        <v>262</v>
      </c>
    </row>
    <row r="4" spans="1:3" x14ac:dyDescent="0.25">
      <c r="A4" s="1">
        <v>2014</v>
      </c>
      <c r="B4" t="s">
        <v>195</v>
      </c>
      <c r="C4" s="100" t="s">
        <v>263</v>
      </c>
    </row>
    <row r="5" spans="1:3" x14ac:dyDescent="0.25">
      <c r="A5" s="1">
        <v>2014</v>
      </c>
      <c r="B5" t="s">
        <v>196</v>
      </c>
      <c r="C5" s="100" t="s">
        <v>264</v>
      </c>
    </row>
    <row r="6" spans="1:3" x14ac:dyDescent="0.25">
      <c r="A6" s="1">
        <v>2015</v>
      </c>
      <c r="B6" t="s">
        <v>195</v>
      </c>
      <c r="C6" s="100" t="s">
        <v>265</v>
      </c>
    </row>
    <row r="7" spans="1:3" x14ac:dyDescent="0.25">
      <c r="A7" s="1">
        <v>2015</v>
      </c>
      <c r="B7" t="s">
        <v>196</v>
      </c>
      <c r="C7" s="100" t="s">
        <v>266</v>
      </c>
    </row>
    <row r="8" spans="1:3" x14ac:dyDescent="0.25">
      <c r="A8" s="1">
        <v>2016</v>
      </c>
      <c r="B8" t="s">
        <v>195</v>
      </c>
      <c r="C8" s="100" t="s">
        <v>267</v>
      </c>
    </row>
    <row r="9" spans="1:3" x14ac:dyDescent="0.25">
      <c r="A9" s="1">
        <v>2016</v>
      </c>
      <c r="B9" t="s">
        <v>196</v>
      </c>
      <c r="C9" s="100" t="s">
        <v>268</v>
      </c>
    </row>
    <row r="10" spans="1:3" x14ac:dyDescent="0.25">
      <c r="A10" s="1">
        <v>2017</v>
      </c>
      <c r="B10" t="s">
        <v>195</v>
      </c>
      <c r="C10" s="100" t="s">
        <v>269</v>
      </c>
    </row>
    <row r="11" spans="1:3" x14ac:dyDescent="0.25">
      <c r="A11" s="1">
        <v>2017</v>
      </c>
      <c r="B11" t="s">
        <v>196</v>
      </c>
      <c r="C11" s="100" t="s">
        <v>270</v>
      </c>
    </row>
    <row r="12" spans="1:3" x14ac:dyDescent="0.25">
      <c r="A12" s="1">
        <v>2018</v>
      </c>
      <c r="B12" t="s">
        <v>195</v>
      </c>
      <c r="C12" s="100" t="s">
        <v>271</v>
      </c>
    </row>
    <row r="13" spans="1:3" x14ac:dyDescent="0.25">
      <c r="A13" s="1">
        <v>2018</v>
      </c>
      <c r="B13" t="s">
        <v>196</v>
      </c>
      <c r="C13" s="100" t="s">
        <v>272</v>
      </c>
    </row>
    <row r="14" spans="1:3" x14ac:dyDescent="0.25">
      <c r="A14" s="1">
        <v>2019</v>
      </c>
      <c r="B14" t="s">
        <v>195</v>
      </c>
      <c r="C14" s="100" t="s">
        <v>273</v>
      </c>
    </row>
    <row r="15" spans="1:3" x14ac:dyDescent="0.25">
      <c r="A15" s="6">
        <v>2019</v>
      </c>
      <c r="B15" s="8" t="s">
        <v>196</v>
      </c>
      <c r="C15" s="101" t="s">
        <v>274</v>
      </c>
    </row>
    <row r="17" spans="1:1" x14ac:dyDescent="0.25">
      <c r="A17" t="s">
        <v>74</v>
      </c>
    </row>
    <row r="19" spans="1:1" x14ac:dyDescent="0.25">
      <c r="A19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/>
  </sheetViews>
  <sheetFormatPr defaultColWidth="11.42578125" defaultRowHeight="15" x14ac:dyDescent="0.25"/>
  <cols>
    <col min="1" max="1" width="79.7109375" customWidth="1"/>
    <col min="2" max="2" width="32.7109375" customWidth="1"/>
    <col min="3" max="3" width="35.7109375" customWidth="1"/>
    <col min="4" max="4" width="40.7109375" customWidth="1"/>
    <col min="5" max="5" width="32.7109375" customWidth="1"/>
    <col min="6" max="6" width="35.7109375" customWidth="1"/>
    <col min="7" max="7" width="40.7109375" customWidth="1"/>
  </cols>
  <sheetData>
    <row r="1" spans="1:7" x14ac:dyDescent="0.25">
      <c r="A1" t="s">
        <v>275</v>
      </c>
    </row>
    <row r="3" spans="1:7" x14ac:dyDescent="0.25">
      <c r="A3" s="4" t="s">
        <v>276</v>
      </c>
      <c r="B3" s="3" t="s">
        <v>277</v>
      </c>
      <c r="C3" s="3" t="s">
        <v>278</v>
      </c>
      <c r="D3" s="3" t="s">
        <v>279</v>
      </c>
      <c r="E3" s="3" t="s">
        <v>280</v>
      </c>
      <c r="F3" s="3" t="s">
        <v>281</v>
      </c>
      <c r="G3" s="5" t="s">
        <v>282</v>
      </c>
    </row>
    <row r="4" spans="1:7" x14ac:dyDescent="0.25">
      <c r="A4" s="1" t="s">
        <v>283</v>
      </c>
      <c r="B4" s="102">
        <v>135.1</v>
      </c>
      <c r="C4" s="103">
        <v>48951</v>
      </c>
      <c r="D4" s="103">
        <v>49281.9</v>
      </c>
      <c r="E4" s="102">
        <v>173.5</v>
      </c>
      <c r="F4" s="103">
        <v>77425.7</v>
      </c>
      <c r="G4" s="104">
        <v>92472.4</v>
      </c>
    </row>
    <row r="5" spans="1:7" x14ac:dyDescent="0.25">
      <c r="A5" s="1" t="s">
        <v>284</v>
      </c>
      <c r="B5" s="102">
        <v>8</v>
      </c>
      <c r="C5" s="103">
        <v>2289</v>
      </c>
      <c r="D5" s="103">
        <v>1144.0999999999999</v>
      </c>
      <c r="E5" s="102">
        <v>10.3</v>
      </c>
      <c r="F5" s="103">
        <v>3119</v>
      </c>
      <c r="G5" s="104">
        <v>1503.1</v>
      </c>
    </row>
    <row r="6" spans="1:7" x14ac:dyDescent="0.25">
      <c r="A6" s="1" t="s">
        <v>285</v>
      </c>
      <c r="B6" s="102">
        <v>1.5</v>
      </c>
      <c r="C6" s="103">
        <v>340.3</v>
      </c>
      <c r="D6" s="103">
        <v>12.2</v>
      </c>
      <c r="E6" s="102">
        <v>2.5</v>
      </c>
      <c r="F6" s="103">
        <v>801.4</v>
      </c>
      <c r="G6" s="104">
        <v>12.9</v>
      </c>
    </row>
    <row r="7" spans="1:7" x14ac:dyDescent="0.25">
      <c r="A7" s="1" t="s">
        <v>286</v>
      </c>
      <c r="B7" s="102">
        <v>1.5</v>
      </c>
      <c r="C7" s="103">
        <v>239.1</v>
      </c>
      <c r="D7" s="103">
        <v>148.6</v>
      </c>
      <c r="E7" s="102">
        <v>2.5</v>
      </c>
      <c r="F7" s="103">
        <v>407.8</v>
      </c>
      <c r="G7" s="104">
        <v>282.2</v>
      </c>
    </row>
    <row r="8" spans="1:7" x14ac:dyDescent="0.25">
      <c r="A8" s="1" t="s">
        <v>287</v>
      </c>
      <c r="B8" s="102">
        <v>1.5</v>
      </c>
      <c r="C8" s="103">
        <v>155</v>
      </c>
      <c r="D8" s="103">
        <v>84</v>
      </c>
      <c r="E8" s="102">
        <v>1.7</v>
      </c>
      <c r="F8" s="103">
        <v>241.1</v>
      </c>
      <c r="G8" s="104">
        <v>109.4</v>
      </c>
    </row>
    <row r="9" spans="1:7" x14ac:dyDescent="0.25">
      <c r="A9" s="1" t="s">
        <v>288</v>
      </c>
      <c r="B9" s="102">
        <v>1</v>
      </c>
      <c r="C9" s="103">
        <v>970.2</v>
      </c>
      <c r="D9" s="103">
        <v>75.900000000000006</v>
      </c>
      <c r="E9" s="102">
        <v>4.7</v>
      </c>
      <c r="F9" s="103">
        <v>4719</v>
      </c>
      <c r="G9" s="104">
        <v>152</v>
      </c>
    </row>
    <row r="10" spans="1:7" x14ac:dyDescent="0.25">
      <c r="A10" s="1" t="s">
        <v>289</v>
      </c>
      <c r="B10" s="102">
        <v>0.1</v>
      </c>
      <c r="C10" s="103">
        <v>106.8</v>
      </c>
      <c r="D10" s="103">
        <v>0</v>
      </c>
      <c r="E10" s="102">
        <v>0.1</v>
      </c>
      <c r="F10" s="103">
        <v>180.6</v>
      </c>
      <c r="G10" s="104">
        <v>0.2</v>
      </c>
    </row>
    <row r="11" spans="1:7" x14ac:dyDescent="0.25">
      <c r="A11" s="1" t="s">
        <v>163</v>
      </c>
      <c r="B11" s="102">
        <v>0.1</v>
      </c>
      <c r="C11" s="103">
        <v>27.9</v>
      </c>
      <c r="D11" s="103">
        <v>11.2</v>
      </c>
      <c r="E11" s="102">
        <v>0.1</v>
      </c>
      <c r="F11" s="103">
        <v>62</v>
      </c>
      <c r="G11" s="104">
        <v>17.8</v>
      </c>
    </row>
    <row r="12" spans="1:7" x14ac:dyDescent="0.25">
      <c r="A12" s="6" t="s">
        <v>134</v>
      </c>
      <c r="B12" s="105">
        <v>138.19999999999999</v>
      </c>
      <c r="C12" s="106">
        <v>53079.199999999997</v>
      </c>
      <c r="D12" s="106">
        <v>50757.9</v>
      </c>
      <c r="E12" s="105">
        <v>178.2</v>
      </c>
      <c r="F12" s="106">
        <v>86956.6</v>
      </c>
      <c r="G12" s="107">
        <v>94550.2</v>
      </c>
    </row>
    <row r="14" spans="1:7" x14ac:dyDescent="0.25">
      <c r="A14" t="s">
        <v>74</v>
      </c>
    </row>
    <row r="16" spans="1:7" x14ac:dyDescent="0.25">
      <c r="A16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/>
  </sheetViews>
  <sheetFormatPr defaultColWidth="11.42578125" defaultRowHeight="15" x14ac:dyDescent="0.25"/>
  <cols>
    <col min="1" max="1" width="17.7109375" customWidth="1"/>
    <col min="2" max="2" width="18.7109375" customWidth="1"/>
    <col min="3" max="4" width="25.7109375" customWidth="1"/>
  </cols>
  <sheetData>
    <row r="1" spans="1:4" x14ac:dyDescent="0.25">
      <c r="A1" t="s">
        <v>51</v>
      </c>
    </row>
    <row r="3" spans="1:4" x14ac:dyDescent="0.25">
      <c r="A3" s="4" t="s">
        <v>1</v>
      </c>
      <c r="B3" s="3" t="s">
        <v>44</v>
      </c>
      <c r="C3" s="3" t="s">
        <v>45</v>
      </c>
      <c r="D3" s="5" t="s">
        <v>46</v>
      </c>
    </row>
    <row r="4" spans="1:4" x14ac:dyDescent="0.25">
      <c r="A4" s="1" t="s">
        <v>4</v>
      </c>
      <c r="B4" s="11">
        <v>6.6E-3</v>
      </c>
      <c r="C4" s="11">
        <v>7.7999999999999996E-3</v>
      </c>
      <c r="D4" s="2">
        <v>5.4000000000000003E-3</v>
      </c>
    </row>
    <row r="5" spans="1:4" x14ac:dyDescent="0.25">
      <c r="A5" s="1" t="s">
        <v>7</v>
      </c>
      <c r="B5" s="11">
        <v>6.7000000000000002E-3</v>
      </c>
      <c r="C5" s="11">
        <v>7.7999999999999996E-3</v>
      </c>
      <c r="D5" s="2">
        <v>5.5999999999999999E-3</v>
      </c>
    </row>
    <row r="6" spans="1:4" x14ac:dyDescent="0.25">
      <c r="A6" s="1" t="s">
        <v>6</v>
      </c>
      <c r="B6" s="11">
        <v>7.3000000000000001E-3</v>
      </c>
      <c r="C6" s="11">
        <v>8.6E-3</v>
      </c>
      <c r="D6" s="2">
        <v>6.1000000000000004E-3</v>
      </c>
    </row>
    <row r="7" spans="1:4" x14ac:dyDescent="0.25">
      <c r="A7" s="1" t="s">
        <v>9</v>
      </c>
      <c r="B7" s="11">
        <v>7.6E-3</v>
      </c>
      <c r="C7" s="11">
        <v>8.8999999999999999E-3</v>
      </c>
      <c r="D7" s="2">
        <v>6.1999999999999998E-3</v>
      </c>
    </row>
    <row r="8" spans="1:4" x14ac:dyDescent="0.25">
      <c r="A8" s="1" t="s">
        <v>10</v>
      </c>
      <c r="B8" s="11">
        <v>8.8000000000000005E-3</v>
      </c>
      <c r="C8" s="11">
        <v>1.04E-2</v>
      </c>
      <c r="D8" s="2">
        <v>7.4000000000000003E-3</v>
      </c>
    </row>
    <row r="9" spans="1:4" x14ac:dyDescent="0.25">
      <c r="A9" s="1" t="s">
        <v>13</v>
      </c>
      <c r="B9" s="11">
        <v>8.9999999999999993E-3</v>
      </c>
      <c r="C9" s="11">
        <v>1.0500000000000001E-2</v>
      </c>
      <c r="D9" s="2">
        <v>7.4999999999999997E-3</v>
      </c>
    </row>
    <row r="10" spans="1:4" x14ac:dyDescent="0.25">
      <c r="A10" s="1" t="s">
        <v>14</v>
      </c>
      <c r="B10" s="11">
        <v>9.1999999999999998E-3</v>
      </c>
      <c r="C10" s="11">
        <v>1.0699999999999999E-2</v>
      </c>
      <c r="D10" s="2">
        <v>7.4999999999999997E-3</v>
      </c>
    </row>
    <row r="11" spans="1:4" x14ac:dyDescent="0.25">
      <c r="A11" s="1" t="s">
        <v>11</v>
      </c>
      <c r="B11" s="11">
        <v>9.2999999999999992E-3</v>
      </c>
      <c r="C11" s="11">
        <v>1.09E-2</v>
      </c>
      <c r="D11" s="2">
        <v>7.7999999999999996E-3</v>
      </c>
    </row>
    <row r="12" spans="1:4" x14ac:dyDescent="0.25">
      <c r="A12" s="1" t="s">
        <v>30</v>
      </c>
      <c r="B12" s="11">
        <v>9.7999999999999997E-3</v>
      </c>
      <c r="C12" s="11">
        <v>1.1599999999999999E-2</v>
      </c>
      <c r="D12" s="2">
        <v>8.0999999999999996E-3</v>
      </c>
    </row>
    <row r="13" spans="1:4" x14ac:dyDescent="0.25">
      <c r="A13" s="1" t="s">
        <v>19</v>
      </c>
      <c r="B13" s="11">
        <v>9.9000000000000008E-3</v>
      </c>
      <c r="C13" s="11">
        <v>1.15E-2</v>
      </c>
      <c r="D13" s="2">
        <v>8.2000000000000007E-3</v>
      </c>
    </row>
    <row r="14" spans="1:4" x14ac:dyDescent="0.25">
      <c r="A14" s="1" t="s">
        <v>26</v>
      </c>
      <c r="B14" s="11">
        <v>9.9000000000000008E-3</v>
      </c>
      <c r="C14" s="11">
        <v>1.17E-2</v>
      </c>
      <c r="D14" s="2">
        <v>8.2000000000000007E-3</v>
      </c>
    </row>
    <row r="15" spans="1:4" x14ac:dyDescent="0.25">
      <c r="A15" s="1" t="s">
        <v>12</v>
      </c>
      <c r="B15" s="11">
        <v>0.01</v>
      </c>
      <c r="C15" s="11">
        <v>1.18E-2</v>
      </c>
      <c r="D15" s="2">
        <v>8.3000000000000001E-3</v>
      </c>
    </row>
    <row r="16" spans="1:4" x14ac:dyDescent="0.25">
      <c r="A16" s="1" t="s">
        <v>31</v>
      </c>
      <c r="B16" s="11">
        <v>0.01</v>
      </c>
      <c r="C16" s="11">
        <v>1.18E-2</v>
      </c>
      <c r="D16" s="2">
        <v>8.3000000000000001E-3</v>
      </c>
    </row>
    <row r="17" spans="1:4" x14ac:dyDescent="0.25">
      <c r="A17" s="1" t="s">
        <v>21</v>
      </c>
      <c r="B17" s="11">
        <v>1.0200000000000001E-2</v>
      </c>
      <c r="C17" s="11">
        <v>1.21E-2</v>
      </c>
      <c r="D17" s="2">
        <v>8.5000000000000006E-3</v>
      </c>
    </row>
    <row r="18" spans="1:4" x14ac:dyDescent="0.25">
      <c r="A18" s="1" t="s">
        <v>16</v>
      </c>
      <c r="B18" s="11">
        <v>1.0200000000000001E-2</v>
      </c>
      <c r="C18" s="11">
        <v>1.1900000000000001E-2</v>
      </c>
      <c r="D18" s="2">
        <v>8.5000000000000006E-3</v>
      </c>
    </row>
    <row r="19" spans="1:4" x14ac:dyDescent="0.25">
      <c r="A19" s="1" t="s">
        <v>29</v>
      </c>
      <c r="B19" s="11">
        <v>1.0200000000000001E-2</v>
      </c>
      <c r="C19" s="11">
        <v>1.21E-2</v>
      </c>
      <c r="D19" s="2">
        <v>8.3999999999999995E-3</v>
      </c>
    </row>
    <row r="20" spans="1:4" x14ac:dyDescent="0.25">
      <c r="A20" s="1" t="s">
        <v>23</v>
      </c>
      <c r="B20" s="11">
        <v>1.0200000000000001E-2</v>
      </c>
      <c r="C20" s="11">
        <v>1.18E-2</v>
      </c>
      <c r="D20" s="2">
        <v>8.6999999999999994E-3</v>
      </c>
    </row>
    <row r="21" spans="1:4" x14ac:dyDescent="0.25">
      <c r="A21" s="1" t="s">
        <v>20</v>
      </c>
      <c r="B21" s="11">
        <v>1.03E-2</v>
      </c>
      <c r="C21" s="11">
        <v>1.2E-2</v>
      </c>
      <c r="D21" s="2">
        <v>8.6E-3</v>
      </c>
    </row>
    <row r="22" spans="1:4" x14ac:dyDescent="0.25">
      <c r="A22" s="1" t="s">
        <v>17</v>
      </c>
      <c r="B22" s="11">
        <v>1.03E-2</v>
      </c>
      <c r="C22" s="11">
        <v>1.2E-2</v>
      </c>
      <c r="D22" s="2">
        <v>8.6999999999999994E-3</v>
      </c>
    </row>
    <row r="23" spans="1:4" x14ac:dyDescent="0.25">
      <c r="A23" s="1" t="s">
        <v>15</v>
      </c>
      <c r="B23" s="11">
        <v>1.04E-2</v>
      </c>
      <c r="C23" s="11">
        <v>1.23E-2</v>
      </c>
      <c r="D23" s="2">
        <v>8.5000000000000006E-3</v>
      </c>
    </row>
    <row r="24" spans="1:4" x14ac:dyDescent="0.25">
      <c r="A24" s="1" t="s">
        <v>24</v>
      </c>
      <c r="B24" s="11">
        <v>1.0699999999999999E-2</v>
      </c>
      <c r="C24" s="11">
        <v>1.2699999999999999E-2</v>
      </c>
      <c r="D24" s="2">
        <v>8.6E-3</v>
      </c>
    </row>
    <row r="25" spans="1:4" x14ac:dyDescent="0.25">
      <c r="A25" s="1" t="s">
        <v>22</v>
      </c>
      <c r="B25" s="11">
        <v>1.0699999999999999E-2</v>
      </c>
      <c r="C25" s="11">
        <v>1.26E-2</v>
      </c>
      <c r="D25" s="2">
        <v>8.8999999999999999E-3</v>
      </c>
    </row>
    <row r="26" spans="1:4" x14ac:dyDescent="0.25">
      <c r="A26" s="1" t="s">
        <v>18</v>
      </c>
      <c r="B26" s="11">
        <v>1.09E-2</v>
      </c>
      <c r="C26" s="11">
        <v>1.2800000000000001E-2</v>
      </c>
      <c r="D26" s="2">
        <v>8.9999999999999993E-3</v>
      </c>
    </row>
    <row r="27" spans="1:4" x14ac:dyDescent="0.25">
      <c r="A27" s="1" t="s">
        <v>25</v>
      </c>
      <c r="B27" s="11">
        <v>1.0999999999999999E-2</v>
      </c>
      <c r="C27" s="11">
        <v>1.29E-2</v>
      </c>
      <c r="D27" s="2">
        <v>9.2999999999999992E-3</v>
      </c>
    </row>
    <row r="28" spans="1:4" x14ac:dyDescent="0.25">
      <c r="A28" s="1" t="s">
        <v>27</v>
      </c>
      <c r="B28" s="11">
        <v>1.11E-2</v>
      </c>
      <c r="C28" s="11">
        <v>1.3100000000000001E-2</v>
      </c>
      <c r="D28" s="2">
        <v>9.1000000000000004E-3</v>
      </c>
    </row>
    <row r="29" spans="1:4" x14ac:dyDescent="0.25">
      <c r="A29" s="1" t="s">
        <v>33</v>
      </c>
      <c r="B29" s="11">
        <v>1.18E-2</v>
      </c>
      <c r="C29" s="11">
        <v>1.3899999999999999E-2</v>
      </c>
      <c r="D29" s="2">
        <v>9.7000000000000003E-3</v>
      </c>
    </row>
    <row r="30" spans="1:4" x14ac:dyDescent="0.25">
      <c r="A30" s="1" t="s">
        <v>28</v>
      </c>
      <c r="B30" s="11">
        <v>1.1900000000000001E-2</v>
      </c>
      <c r="C30" s="11">
        <v>1.4E-2</v>
      </c>
      <c r="D30" s="2">
        <v>9.9000000000000008E-3</v>
      </c>
    </row>
    <row r="31" spans="1:4" x14ac:dyDescent="0.25">
      <c r="A31" s="1" t="s">
        <v>34</v>
      </c>
      <c r="B31" s="11">
        <v>1.24E-2</v>
      </c>
      <c r="C31" s="11">
        <v>1.46E-2</v>
      </c>
      <c r="D31" s="2">
        <v>1.03E-2</v>
      </c>
    </row>
    <row r="32" spans="1:4" x14ac:dyDescent="0.25">
      <c r="A32" s="1" t="s">
        <v>32</v>
      </c>
      <c r="B32" s="11">
        <v>1.3899999999999999E-2</v>
      </c>
      <c r="C32" s="11">
        <v>1.6299999999999999E-2</v>
      </c>
      <c r="D32" s="2">
        <v>1.15E-2</v>
      </c>
    </row>
    <row r="33" spans="1:4" x14ac:dyDescent="0.25">
      <c r="A33" s="6" t="s">
        <v>35</v>
      </c>
      <c r="B33" s="13">
        <v>1.47E-2</v>
      </c>
      <c r="C33" s="13">
        <v>1.7399999999999999E-2</v>
      </c>
      <c r="D33" s="7">
        <v>1.23E-2</v>
      </c>
    </row>
    <row r="35" spans="1:4" x14ac:dyDescent="0.25">
      <c r="A35" t="s">
        <v>37</v>
      </c>
    </row>
    <row r="37" spans="1:4" x14ac:dyDescent="0.25">
      <c r="A37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D28" sqref="D28"/>
    </sheetView>
  </sheetViews>
  <sheetFormatPr defaultColWidth="11.42578125" defaultRowHeight="15" x14ac:dyDescent="0.25"/>
  <cols>
    <col min="1" max="1" width="6.7109375" customWidth="1"/>
    <col min="2" max="2" width="79.7109375" customWidth="1"/>
    <col min="3" max="3" width="49.7109375" customWidth="1"/>
    <col min="4" max="4" width="13.7109375" customWidth="1"/>
  </cols>
  <sheetData>
    <row r="1" spans="1:4" x14ac:dyDescent="0.25">
      <c r="A1" t="s">
        <v>290</v>
      </c>
    </row>
    <row r="3" spans="1:4" x14ac:dyDescent="0.25">
      <c r="A3" s="4" t="s">
        <v>2</v>
      </c>
      <c r="B3" s="3" t="s">
        <v>276</v>
      </c>
      <c r="C3" s="3" t="s">
        <v>261</v>
      </c>
      <c r="D3" s="5" t="s">
        <v>291</v>
      </c>
    </row>
    <row r="4" spans="1:4" x14ac:dyDescent="0.25">
      <c r="A4" s="1" t="s">
        <v>5</v>
      </c>
      <c r="B4" t="s">
        <v>287</v>
      </c>
      <c r="C4" t="s">
        <v>292</v>
      </c>
      <c r="D4" s="112">
        <v>104.709344594595</v>
      </c>
    </row>
    <row r="5" spans="1:4" x14ac:dyDescent="0.25">
      <c r="A5" s="1" t="s">
        <v>5</v>
      </c>
      <c r="B5" t="s">
        <v>284</v>
      </c>
      <c r="C5" t="s">
        <v>292</v>
      </c>
      <c r="D5" s="112">
        <v>287.73945568824598</v>
      </c>
    </row>
    <row r="6" spans="1:4" x14ac:dyDescent="0.25">
      <c r="A6" s="1" t="s">
        <v>5</v>
      </c>
      <c r="B6" t="s">
        <v>283</v>
      </c>
      <c r="C6" t="s">
        <v>292</v>
      </c>
      <c r="D6" s="112">
        <v>362.24018011751298</v>
      </c>
    </row>
    <row r="7" spans="1:4" x14ac:dyDescent="0.25">
      <c r="A7" s="1" t="s">
        <v>5</v>
      </c>
      <c r="B7" t="s">
        <v>285</v>
      </c>
      <c r="C7" t="s">
        <v>292</v>
      </c>
      <c r="D7" s="112">
        <v>226.531990679095</v>
      </c>
    </row>
    <row r="8" spans="1:4" x14ac:dyDescent="0.25">
      <c r="A8" s="1" t="s">
        <v>5</v>
      </c>
      <c r="B8" t="s">
        <v>288</v>
      </c>
      <c r="C8" t="s">
        <v>292</v>
      </c>
      <c r="D8" s="112">
        <v>974.10642570281095</v>
      </c>
    </row>
    <row r="9" spans="1:4" x14ac:dyDescent="0.25">
      <c r="A9" s="1" t="s">
        <v>5</v>
      </c>
      <c r="B9" t="s">
        <v>286</v>
      </c>
      <c r="C9" t="s">
        <v>292</v>
      </c>
      <c r="D9" s="112">
        <v>160.59139691067799</v>
      </c>
    </row>
    <row r="10" spans="1:4" x14ac:dyDescent="0.25">
      <c r="A10" s="1" t="s">
        <v>36</v>
      </c>
      <c r="B10" t="s">
        <v>287</v>
      </c>
      <c r="C10" t="s">
        <v>292</v>
      </c>
      <c r="D10" s="112">
        <v>145.83384150030199</v>
      </c>
    </row>
    <row r="11" spans="1:4" x14ac:dyDescent="0.25">
      <c r="A11" s="1" t="s">
        <v>36</v>
      </c>
      <c r="B11" t="s">
        <v>284</v>
      </c>
      <c r="C11" t="s">
        <v>292</v>
      </c>
      <c r="D11" s="112">
        <v>303.848214320507</v>
      </c>
    </row>
    <row r="12" spans="1:4" x14ac:dyDescent="0.25">
      <c r="A12" s="1" t="s">
        <v>36</v>
      </c>
      <c r="B12" t="s">
        <v>283</v>
      </c>
      <c r="C12" t="s">
        <v>292</v>
      </c>
      <c r="D12" s="112">
        <v>446.34768368258699</v>
      </c>
    </row>
    <row r="13" spans="1:4" x14ac:dyDescent="0.25">
      <c r="A13" s="1" t="s">
        <v>36</v>
      </c>
      <c r="B13" t="s">
        <v>285</v>
      </c>
      <c r="C13" t="s">
        <v>292</v>
      </c>
      <c r="D13" s="112">
        <v>326.71943742356302</v>
      </c>
    </row>
    <row r="14" spans="1:4" x14ac:dyDescent="0.25">
      <c r="A14" s="1" t="s">
        <v>36</v>
      </c>
      <c r="B14" t="s">
        <v>288</v>
      </c>
      <c r="C14" t="s">
        <v>292</v>
      </c>
      <c r="D14" s="112">
        <v>1003.40803529662</v>
      </c>
    </row>
    <row r="15" spans="1:4" x14ac:dyDescent="0.25">
      <c r="A15" s="1" t="s">
        <v>36</v>
      </c>
      <c r="B15" t="s">
        <v>286</v>
      </c>
      <c r="C15" t="s">
        <v>292</v>
      </c>
      <c r="D15" s="112">
        <v>160.044246467818</v>
      </c>
    </row>
    <row r="16" spans="1:4" x14ac:dyDescent="0.25">
      <c r="A16" s="1" t="s">
        <v>5</v>
      </c>
      <c r="B16" t="s">
        <v>287</v>
      </c>
      <c r="C16" t="s">
        <v>293</v>
      </c>
      <c r="D16" s="112">
        <v>56.773777027027002</v>
      </c>
    </row>
    <row r="17" spans="1:4" x14ac:dyDescent="0.25">
      <c r="A17" s="1" t="s">
        <v>5</v>
      </c>
      <c r="B17" t="s">
        <v>284</v>
      </c>
      <c r="C17" t="s">
        <v>293</v>
      </c>
      <c r="D17" s="112">
        <v>143.819179132621</v>
      </c>
    </row>
    <row r="18" spans="1:4" x14ac:dyDescent="0.25">
      <c r="A18" s="1" t="s">
        <v>5</v>
      </c>
      <c r="B18" t="s">
        <v>283</v>
      </c>
      <c r="C18" t="s">
        <v>293</v>
      </c>
      <c r="D18" s="112">
        <v>364.68877595571797</v>
      </c>
    </row>
    <row r="19" spans="1:4" x14ac:dyDescent="0.25">
      <c r="A19" s="1" t="s">
        <v>5</v>
      </c>
      <c r="B19" t="s">
        <v>285</v>
      </c>
      <c r="C19" t="s">
        <v>293</v>
      </c>
      <c r="D19" s="112">
        <v>8.1403062583222408</v>
      </c>
    </row>
    <row r="20" spans="1:4" x14ac:dyDescent="0.25">
      <c r="A20" s="1" t="s">
        <v>5</v>
      </c>
      <c r="B20" t="s">
        <v>288</v>
      </c>
      <c r="C20" t="s">
        <v>293</v>
      </c>
      <c r="D20" s="112">
        <v>76.160863453815296</v>
      </c>
    </row>
    <row r="21" spans="1:4" x14ac:dyDescent="0.25">
      <c r="A21" s="1" t="s">
        <v>5</v>
      </c>
      <c r="B21" t="s">
        <v>286</v>
      </c>
      <c r="C21" t="s">
        <v>293</v>
      </c>
      <c r="D21" s="112">
        <v>99.787817327065099</v>
      </c>
    </row>
    <row r="22" spans="1:4" x14ac:dyDescent="0.25">
      <c r="A22" s="1" t="s">
        <v>36</v>
      </c>
      <c r="B22" t="s">
        <v>287</v>
      </c>
      <c r="C22" t="s">
        <v>293</v>
      </c>
      <c r="D22" s="112">
        <v>66.208160919540205</v>
      </c>
    </row>
    <row r="23" spans="1:4" x14ac:dyDescent="0.25">
      <c r="A23" s="1" t="s">
        <v>36</v>
      </c>
      <c r="B23" t="s">
        <v>284</v>
      </c>
      <c r="C23" t="s">
        <v>293</v>
      </c>
      <c r="D23" s="112">
        <v>146.433768144179</v>
      </c>
    </row>
    <row r="24" spans="1:4" x14ac:dyDescent="0.25">
      <c r="A24" s="1" t="s">
        <v>36</v>
      </c>
      <c r="B24" t="s">
        <v>283</v>
      </c>
      <c r="C24" t="s">
        <v>293</v>
      </c>
      <c r="D24" s="112">
        <v>533.08966229498697</v>
      </c>
    </row>
    <row r="25" spans="1:4" x14ac:dyDescent="0.25">
      <c r="A25" s="1" t="s">
        <v>36</v>
      </c>
      <c r="B25" t="s">
        <v>285</v>
      </c>
      <c r="C25" t="s">
        <v>293</v>
      </c>
      <c r="D25" s="112">
        <v>5.2640154912352202</v>
      </c>
    </row>
    <row r="26" spans="1:4" x14ac:dyDescent="0.25">
      <c r="A26" s="1" t="s">
        <v>36</v>
      </c>
      <c r="B26" t="s">
        <v>288</v>
      </c>
      <c r="C26" t="s">
        <v>293</v>
      </c>
      <c r="D26" s="112">
        <v>32.325666595789897</v>
      </c>
    </row>
    <row r="27" spans="1:4" x14ac:dyDescent="0.25">
      <c r="A27" s="6" t="s">
        <v>36</v>
      </c>
      <c r="B27" s="8" t="s">
        <v>286</v>
      </c>
      <c r="C27" s="8" t="s">
        <v>293</v>
      </c>
      <c r="D27" s="113">
        <v>110.77094191522799</v>
      </c>
    </row>
    <row r="29" spans="1:4" x14ac:dyDescent="0.25">
      <c r="A29" t="s">
        <v>74</v>
      </c>
    </row>
    <row r="31" spans="1:4" x14ac:dyDescent="0.25">
      <c r="A31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workbookViewId="0">
      <selection activeCell="B4" sqref="B4:D34"/>
    </sheetView>
  </sheetViews>
  <sheetFormatPr defaultColWidth="11.42578125" defaultRowHeight="15" x14ac:dyDescent="0.25"/>
  <cols>
    <col min="1" max="1" width="17.7109375" customWidth="1"/>
    <col min="2" max="2" width="13.7109375" customWidth="1"/>
    <col min="3" max="4" width="17.7109375" customWidth="1"/>
  </cols>
  <sheetData>
    <row r="1" spans="1:4" x14ac:dyDescent="0.25">
      <c r="A1" t="s">
        <v>52</v>
      </c>
    </row>
    <row r="3" spans="1:4" x14ac:dyDescent="0.25">
      <c r="A3" s="4" t="s">
        <v>1</v>
      </c>
      <c r="B3" s="3" t="s">
        <v>53</v>
      </c>
      <c r="C3" s="3" t="s">
        <v>54</v>
      </c>
      <c r="D3" s="5" t="s">
        <v>55</v>
      </c>
    </row>
    <row r="4" spans="1:4" x14ac:dyDescent="0.25">
      <c r="A4" s="1" t="s">
        <v>4</v>
      </c>
      <c r="B4" s="108">
        <v>4.1000000000000003E-3</v>
      </c>
      <c r="C4" s="108">
        <v>9.1999999999999998E-3</v>
      </c>
      <c r="D4" s="109">
        <v>1.8E-3</v>
      </c>
    </row>
    <row r="5" spans="1:4" x14ac:dyDescent="0.25">
      <c r="A5" s="1" t="s">
        <v>6</v>
      </c>
      <c r="B5" s="108">
        <v>4.7999999999999996E-3</v>
      </c>
      <c r="C5" s="108">
        <v>1.03E-2</v>
      </c>
      <c r="D5" s="109">
        <v>2.2000000000000001E-3</v>
      </c>
    </row>
    <row r="6" spans="1:4" x14ac:dyDescent="0.25">
      <c r="A6" s="1" t="s">
        <v>7</v>
      </c>
      <c r="B6" s="108">
        <v>5.1000000000000004E-3</v>
      </c>
      <c r="C6" s="108">
        <v>1.09E-2</v>
      </c>
      <c r="D6" s="109">
        <v>2.3E-3</v>
      </c>
    </row>
    <row r="7" spans="1:4" x14ac:dyDescent="0.25">
      <c r="A7" s="1" t="s">
        <v>9</v>
      </c>
      <c r="B7" s="108">
        <v>5.7000000000000002E-3</v>
      </c>
      <c r="C7" s="108">
        <v>1.2200000000000001E-2</v>
      </c>
      <c r="D7" s="109">
        <v>2.5999999999999999E-3</v>
      </c>
    </row>
    <row r="8" spans="1:4" x14ac:dyDescent="0.25">
      <c r="A8" s="1" t="s">
        <v>8</v>
      </c>
      <c r="B8" s="108">
        <v>5.7000000000000002E-3</v>
      </c>
      <c r="C8" s="108">
        <v>1.18E-2</v>
      </c>
      <c r="D8" s="109">
        <v>2.5999999999999999E-3</v>
      </c>
    </row>
    <row r="9" spans="1:4" x14ac:dyDescent="0.25">
      <c r="A9" s="1" t="s">
        <v>11</v>
      </c>
      <c r="B9" s="108">
        <v>6.4000000000000003E-3</v>
      </c>
      <c r="C9" s="108">
        <v>1.38E-2</v>
      </c>
      <c r="D9" s="109">
        <v>2.8999999999999998E-3</v>
      </c>
    </row>
    <row r="10" spans="1:4" x14ac:dyDescent="0.25">
      <c r="A10" s="1" t="s">
        <v>13</v>
      </c>
      <c r="B10" s="108">
        <v>6.4999999999999997E-3</v>
      </c>
      <c r="C10" s="108">
        <v>1.3899999999999999E-2</v>
      </c>
      <c r="D10" s="109">
        <v>2.8999999999999998E-3</v>
      </c>
    </row>
    <row r="11" spans="1:4" x14ac:dyDescent="0.25">
      <c r="A11" s="1" t="s">
        <v>10</v>
      </c>
      <c r="B11" s="108">
        <v>6.4999999999999997E-3</v>
      </c>
      <c r="C11" s="108">
        <v>1.43E-2</v>
      </c>
      <c r="D11" s="109">
        <v>2.8999999999999998E-3</v>
      </c>
    </row>
    <row r="12" spans="1:4" x14ac:dyDescent="0.25">
      <c r="A12" s="1" t="s">
        <v>12</v>
      </c>
      <c r="B12" s="108">
        <v>7.1000000000000004E-3</v>
      </c>
      <c r="C12" s="108">
        <v>1.49E-2</v>
      </c>
      <c r="D12" s="109">
        <v>3.3E-3</v>
      </c>
    </row>
    <row r="13" spans="1:4" x14ac:dyDescent="0.25">
      <c r="A13" s="1" t="s">
        <v>14</v>
      </c>
      <c r="B13" s="108">
        <v>7.1999999999999998E-3</v>
      </c>
      <c r="C13" s="108">
        <v>1.5900000000000001E-2</v>
      </c>
      <c r="D13" s="109">
        <v>3.3E-3</v>
      </c>
    </row>
    <row r="14" spans="1:4" x14ac:dyDescent="0.25">
      <c r="A14" s="1" t="s">
        <v>16</v>
      </c>
      <c r="B14" s="108">
        <v>7.1999999999999998E-3</v>
      </c>
      <c r="C14" s="108">
        <v>1.5699999999999999E-2</v>
      </c>
      <c r="D14" s="109">
        <v>3.2000000000000002E-3</v>
      </c>
    </row>
    <row r="15" spans="1:4" x14ac:dyDescent="0.25">
      <c r="A15" s="1" t="s">
        <v>15</v>
      </c>
      <c r="B15" s="108">
        <v>7.1999999999999998E-3</v>
      </c>
      <c r="C15" s="108">
        <v>1.5599999999999999E-2</v>
      </c>
      <c r="D15" s="109">
        <v>3.3E-3</v>
      </c>
    </row>
    <row r="16" spans="1:4" x14ac:dyDescent="0.25">
      <c r="A16" s="1" t="s">
        <v>17</v>
      </c>
      <c r="B16" s="108">
        <v>7.3000000000000001E-3</v>
      </c>
      <c r="C16" s="108">
        <v>1.54E-2</v>
      </c>
      <c r="D16" s="109">
        <v>3.3E-3</v>
      </c>
    </row>
    <row r="17" spans="1:4" x14ac:dyDescent="0.25">
      <c r="A17" s="1" t="s">
        <v>19</v>
      </c>
      <c r="B17" s="108">
        <v>7.3000000000000001E-3</v>
      </c>
      <c r="C17" s="108">
        <v>1.55E-2</v>
      </c>
      <c r="D17" s="109">
        <v>3.3E-3</v>
      </c>
    </row>
    <row r="18" spans="1:4" x14ac:dyDescent="0.25">
      <c r="A18" s="1" t="s">
        <v>24</v>
      </c>
      <c r="B18" s="108">
        <v>7.4999999999999997E-3</v>
      </c>
      <c r="C18" s="108">
        <v>1.6199999999999999E-2</v>
      </c>
      <c r="D18" s="109">
        <v>3.3999999999999998E-3</v>
      </c>
    </row>
    <row r="19" spans="1:4" x14ac:dyDescent="0.25">
      <c r="A19" s="1" t="s">
        <v>26</v>
      </c>
      <c r="B19" s="108">
        <v>7.6E-3</v>
      </c>
      <c r="C19" s="108">
        <v>1.6E-2</v>
      </c>
      <c r="D19" s="109">
        <v>3.5000000000000001E-3</v>
      </c>
    </row>
    <row r="20" spans="1:4" x14ac:dyDescent="0.25">
      <c r="A20" s="1" t="s">
        <v>20</v>
      </c>
      <c r="B20" s="108">
        <v>7.6E-3</v>
      </c>
      <c r="C20" s="108">
        <v>1.6299999999999999E-2</v>
      </c>
      <c r="D20" s="109">
        <v>3.5000000000000001E-3</v>
      </c>
    </row>
    <row r="21" spans="1:4" x14ac:dyDescent="0.25">
      <c r="A21" s="1" t="s">
        <v>21</v>
      </c>
      <c r="B21" s="108">
        <v>7.7000000000000002E-3</v>
      </c>
      <c r="C21" s="108">
        <v>1.66E-2</v>
      </c>
      <c r="D21" s="109">
        <v>3.5000000000000001E-3</v>
      </c>
    </row>
    <row r="22" spans="1:4" x14ac:dyDescent="0.25">
      <c r="A22" s="1" t="s">
        <v>22</v>
      </c>
      <c r="B22" s="108">
        <v>8.0000000000000002E-3</v>
      </c>
      <c r="C22" s="108">
        <v>1.7000000000000001E-2</v>
      </c>
      <c r="D22" s="109">
        <v>3.7000000000000002E-3</v>
      </c>
    </row>
    <row r="23" spans="1:4" x14ac:dyDescent="0.25">
      <c r="A23" s="1" t="s">
        <v>27</v>
      </c>
      <c r="B23" s="108">
        <v>8.0000000000000002E-3</v>
      </c>
      <c r="C23" s="108">
        <v>1.72E-2</v>
      </c>
      <c r="D23" s="109">
        <v>3.7000000000000002E-3</v>
      </c>
    </row>
    <row r="24" spans="1:4" x14ac:dyDescent="0.25">
      <c r="A24" s="1" t="s">
        <v>25</v>
      </c>
      <c r="B24" s="108">
        <v>8.0999999999999996E-3</v>
      </c>
      <c r="C24" s="108">
        <v>1.7299999999999999E-2</v>
      </c>
      <c r="D24" s="109">
        <v>3.7000000000000002E-3</v>
      </c>
    </row>
    <row r="25" spans="1:4" x14ac:dyDescent="0.25">
      <c r="A25" s="1" t="s">
        <v>30</v>
      </c>
      <c r="B25" s="108">
        <v>8.0999999999999996E-3</v>
      </c>
      <c r="C25" s="108">
        <v>1.7500000000000002E-2</v>
      </c>
      <c r="D25" s="109">
        <v>3.8E-3</v>
      </c>
    </row>
    <row r="26" spans="1:4" x14ac:dyDescent="0.25">
      <c r="A26" s="1" t="s">
        <v>29</v>
      </c>
      <c r="B26" s="108">
        <v>8.3000000000000001E-3</v>
      </c>
      <c r="C26" s="108">
        <v>1.7899999999999999E-2</v>
      </c>
      <c r="D26" s="109">
        <v>3.8E-3</v>
      </c>
    </row>
    <row r="27" spans="1:4" x14ac:dyDescent="0.25">
      <c r="A27" s="1" t="s">
        <v>23</v>
      </c>
      <c r="B27" s="108">
        <v>8.3000000000000001E-3</v>
      </c>
      <c r="C27" s="108">
        <v>1.7500000000000002E-2</v>
      </c>
      <c r="D27" s="109">
        <v>3.8E-3</v>
      </c>
    </row>
    <row r="28" spans="1:4" x14ac:dyDescent="0.25">
      <c r="A28" s="1" t="s">
        <v>34</v>
      </c>
      <c r="B28" s="108">
        <v>8.3999999999999995E-3</v>
      </c>
      <c r="C28" s="108">
        <v>1.78E-2</v>
      </c>
      <c r="D28" s="109">
        <v>3.8999999999999998E-3</v>
      </c>
    </row>
    <row r="29" spans="1:4" x14ac:dyDescent="0.25">
      <c r="A29" s="1" t="s">
        <v>31</v>
      </c>
      <c r="B29" s="108">
        <v>8.5000000000000006E-3</v>
      </c>
      <c r="C29" s="108">
        <v>1.8599999999999998E-2</v>
      </c>
      <c r="D29" s="109">
        <v>4.0000000000000001E-3</v>
      </c>
    </row>
    <row r="30" spans="1:4" x14ac:dyDescent="0.25">
      <c r="A30" s="1" t="s">
        <v>28</v>
      </c>
      <c r="B30" s="108">
        <v>8.6E-3</v>
      </c>
      <c r="C30" s="108">
        <v>1.84E-2</v>
      </c>
      <c r="D30" s="109">
        <v>3.8999999999999998E-3</v>
      </c>
    </row>
    <row r="31" spans="1:4" x14ac:dyDescent="0.25">
      <c r="A31" s="1" t="s">
        <v>18</v>
      </c>
      <c r="B31" s="108">
        <v>8.8000000000000005E-3</v>
      </c>
      <c r="C31" s="108">
        <v>1.83E-2</v>
      </c>
      <c r="D31" s="109">
        <v>4.0000000000000001E-3</v>
      </c>
    </row>
    <row r="32" spans="1:4" x14ac:dyDescent="0.25">
      <c r="A32" s="1" t="s">
        <v>33</v>
      </c>
      <c r="B32" s="108">
        <v>9.1999999999999998E-3</v>
      </c>
      <c r="C32" s="108">
        <v>1.9699999999999999E-2</v>
      </c>
      <c r="D32" s="109">
        <v>4.1999999999999997E-3</v>
      </c>
    </row>
    <row r="33" spans="1:4" x14ac:dyDescent="0.25">
      <c r="A33" s="1" t="s">
        <v>32</v>
      </c>
      <c r="B33" s="108">
        <v>9.1999999999999998E-3</v>
      </c>
      <c r="C33" s="108">
        <v>0.02</v>
      </c>
      <c r="D33" s="109">
        <v>4.1999999999999997E-3</v>
      </c>
    </row>
    <row r="34" spans="1:4" x14ac:dyDescent="0.25">
      <c r="A34" s="6" t="s">
        <v>35</v>
      </c>
      <c r="B34" s="110">
        <v>1.11E-2</v>
      </c>
      <c r="C34" s="110">
        <v>2.3599999999999999E-2</v>
      </c>
      <c r="D34" s="111">
        <v>5.1000000000000004E-3</v>
      </c>
    </row>
    <row r="36" spans="1:4" x14ac:dyDescent="0.25">
      <c r="A36" t="s">
        <v>37</v>
      </c>
    </row>
    <row r="38" spans="1:4" x14ac:dyDescent="0.25">
      <c r="A38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/>
  </sheetViews>
  <sheetFormatPr defaultColWidth="11.42578125" defaultRowHeight="15" x14ac:dyDescent="0.25"/>
  <cols>
    <col min="1" max="1" width="6.7109375" customWidth="1"/>
    <col min="2" max="2" width="30.7109375" customWidth="1"/>
    <col min="3" max="3" width="31.7109375" customWidth="1"/>
    <col min="4" max="4" width="33.7109375" customWidth="1"/>
    <col min="5" max="6" width="59.7109375" customWidth="1"/>
    <col min="7" max="7" width="61.7109375" customWidth="1"/>
    <col min="8" max="8" width="98.7109375" customWidth="1"/>
    <col min="9" max="9" width="99.7109375" customWidth="1"/>
    <col min="10" max="10" width="101.7109375" customWidth="1"/>
  </cols>
  <sheetData>
    <row r="1" spans="1:10" x14ac:dyDescent="0.25">
      <c r="A1" t="s">
        <v>56</v>
      </c>
    </row>
    <row r="3" spans="1:10" x14ac:dyDescent="0.25">
      <c r="A3" s="4" t="s">
        <v>2</v>
      </c>
      <c r="B3" s="3" t="s">
        <v>57</v>
      </c>
      <c r="C3" s="3" t="s">
        <v>58</v>
      </c>
      <c r="D3" s="3" t="s">
        <v>59</v>
      </c>
      <c r="E3" s="3" t="s">
        <v>60</v>
      </c>
      <c r="F3" s="3" t="s">
        <v>61</v>
      </c>
      <c r="G3" s="3" t="s">
        <v>62</v>
      </c>
      <c r="H3" s="3" t="s">
        <v>63</v>
      </c>
      <c r="I3" s="3" t="s">
        <v>64</v>
      </c>
      <c r="J3" s="5" t="s">
        <v>65</v>
      </c>
    </row>
    <row r="4" spans="1:10" x14ac:dyDescent="0.25">
      <c r="A4" s="1">
        <v>2014</v>
      </c>
      <c r="B4" s="18">
        <v>339</v>
      </c>
      <c r="C4" s="18">
        <v>240.6</v>
      </c>
      <c r="D4" s="18">
        <v>98.3</v>
      </c>
      <c r="E4">
        <v>29.6</v>
      </c>
      <c r="F4">
        <v>36.799999999999997</v>
      </c>
      <c r="G4">
        <v>20</v>
      </c>
      <c r="H4">
        <v>29</v>
      </c>
      <c r="I4">
        <v>36.1</v>
      </c>
      <c r="J4" s="16">
        <v>19.5</v>
      </c>
    </row>
    <row r="5" spans="1:10" x14ac:dyDescent="0.25">
      <c r="A5" s="1">
        <v>2015</v>
      </c>
      <c r="B5" s="18">
        <v>346.9</v>
      </c>
      <c r="C5" s="18">
        <v>246.8</v>
      </c>
      <c r="D5" s="18">
        <v>100.1</v>
      </c>
      <c r="E5">
        <v>29.8</v>
      </c>
      <c r="F5">
        <v>37.200000000000003</v>
      </c>
      <c r="G5">
        <v>20</v>
      </c>
      <c r="H5">
        <v>29</v>
      </c>
      <c r="I5">
        <v>36.200000000000003</v>
      </c>
      <c r="J5" s="16">
        <v>19.3</v>
      </c>
    </row>
    <row r="6" spans="1:10" x14ac:dyDescent="0.25">
      <c r="A6" s="1">
        <v>2016</v>
      </c>
      <c r="B6" s="18">
        <v>357.4</v>
      </c>
      <c r="C6" s="18">
        <v>254.5</v>
      </c>
      <c r="D6" s="18">
        <v>102.8</v>
      </c>
      <c r="E6">
        <v>30.3</v>
      </c>
      <c r="F6">
        <v>37.9</v>
      </c>
      <c r="G6">
        <v>20.3</v>
      </c>
      <c r="H6">
        <v>29.2</v>
      </c>
      <c r="I6">
        <v>36.5</v>
      </c>
      <c r="J6" s="16">
        <v>19.399999999999999</v>
      </c>
    </row>
    <row r="7" spans="1:10" x14ac:dyDescent="0.25">
      <c r="A7" s="1">
        <v>2017</v>
      </c>
      <c r="B7" s="18">
        <v>364.4</v>
      </c>
      <c r="C7" s="18">
        <v>260</v>
      </c>
      <c r="D7" s="18">
        <v>104.4</v>
      </c>
      <c r="E7">
        <v>30.6</v>
      </c>
      <c r="F7">
        <v>38.4</v>
      </c>
      <c r="G7">
        <v>20.3</v>
      </c>
      <c r="H7">
        <v>29.3</v>
      </c>
      <c r="I7">
        <v>36.799999999999997</v>
      </c>
      <c r="J7" s="16">
        <v>19.3</v>
      </c>
    </row>
    <row r="8" spans="1:10" x14ac:dyDescent="0.25">
      <c r="A8" s="1">
        <v>2018</v>
      </c>
      <c r="B8" s="18">
        <v>369.2</v>
      </c>
      <c r="C8" s="18">
        <v>263.60000000000002</v>
      </c>
      <c r="D8" s="18">
        <v>105.6</v>
      </c>
      <c r="E8">
        <v>30.7</v>
      </c>
      <c r="F8">
        <v>38.6</v>
      </c>
      <c r="G8">
        <v>20.399999999999999</v>
      </c>
      <c r="H8">
        <v>29.3</v>
      </c>
      <c r="I8">
        <v>36.9</v>
      </c>
      <c r="J8" s="16">
        <v>19.2</v>
      </c>
    </row>
    <row r="9" spans="1:10" x14ac:dyDescent="0.25">
      <c r="A9" s="6">
        <v>2019</v>
      </c>
      <c r="B9" s="19">
        <v>378.7</v>
      </c>
      <c r="C9" s="19">
        <v>270.60000000000002</v>
      </c>
      <c r="D9" s="19">
        <v>108.1</v>
      </c>
      <c r="E9" s="8">
        <v>31.3</v>
      </c>
      <c r="F9" s="8">
        <v>39.4</v>
      </c>
      <c r="G9" s="8">
        <v>20.7</v>
      </c>
      <c r="H9" s="8">
        <v>29.7</v>
      </c>
      <c r="I9" s="8">
        <v>37.4</v>
      </c>
      <c r="J9" s="17">
        <v>19.3</v>
      </c>
    </row>
    <row r="11" spans="1:10" x14ac:dyDescent="0.25">
      <c r="A11" t="s">
        <v>66</v>
      </c>
    </row>
    <row r="13" spans="1:10" x14ac:dyDescent="0.25">
      <c r="A13" s="9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70</vt:i4>
      </vt:variant>
    </vt:vector>
  </HeadingPairs>
  <TitlesOfParts>
    <vt:vector size="70" baseType="lpstr">
      <vt:lpstr>Spis treści</vt:lpstr>
      <vt:lpstr>Wykres 1.1</vt:lpstr>
      <vt:lpstr>Wykres 1.2</vt:lpstr>
      <vt:lpstr>Wykres 1.3</vt:lpstr>
      <vt:lpstr>Wykres 1.4</vt:lpstr>
      <vt:lpstr>Wykres 1.5a</vt:lpstr>
      <vt:lpstr>Wykres 1.5b</vt:lpstr>
      <vt:lpstr>Wykres 1.6</vt:lpstr>
      <vt:lpstr>Tabela 2.1</vt:lpstr>
      <vt:lpstr>Wykres 2.1</vt:lpstr>
      <vt:lpstr>Wykres 2.2</vt:lpstr>
      <vt:lpstr>Wykres 2.3a</vt:lpstr>
      <vt:lpstr>Wykres 2.3b</vt:lpstr>
      <vt:lpstr>Tabela 2.2</vt:lpstr>
      <vt:lpstr>Wykres 2.4</vt:lpstr>
      <vt:lpstr>Tabela 2.3</vt:lpstr>
      <vt:lpstr>Tabela 2.4</vt:lpstr>
      <vt:lpstr>Tabela 2.5</vt:lpstr>
      <vt:lpstr>Wykres 2.5</vt:lpstr>
      <vt:lpstr>Tabela 2.6</vt:lpstr>
      <vt:lpstr>Wykres 2.6</vt:lpstr>
      <vt:lpstr>Tabela 2.7</vt:lpstr>
      <vt:lpstr>Tabela 2.8</vt:lpstr>
      <vt:lpstr>Tabela 2.9</vt:lpstr>
      <vt:lpstr>Tabela 2.10</vt:lpstr>
      <vt:lpstr>Tabela 2.11</vt:lpstr>
      <vt:lpstr>Wykres 2.7</vt:lpstr>
      <vt:lpstr>Tabela 2.12</vt:lpstr>
      <vt:lpstr>Wykres 2.8</vt:lpstr>
      <vt:lpstr>Tabela 2.13</vt:lpstr>
      <vt:lpstr>Tabela 2.14</vt:lpstr>
      <vt:lpstr>Wykres 2.9</vt:lpstr>
      <vt:lpstr>Wykres 2.10</vt:lpstr>
      <vt:lpstr>Wykres 2.11</vt:lpstr>
      <vt:lpstr>Wykres 2.12</vt:lpstr>
      <vt:lpstr>Wykres 2.13</vt:lpstr>
      <vt:lpstr>Wykres 2.14</vt:lpstr>
      <vt:lpstr>Wykres 2.15a</vt:lpstr>
      <vt:lpstr>Wykres 2.15b</vt:lpstr>
      <vt:lpstr>Wykres 2.16</vt:lpstr>
      <vt:lpstr>Wykres 2.17</vt:lpstr>
      <vt:lpstr>Wykres 2.18</vt:lpstr>
      <vt:lpstr>Tabela 2.15</vt:lpstr>
      <vt:lpstr>Tabela 2.16</vt:lpstr>
      <vt:lpstr>Wykres 2.19</vt:lpstr>
      <vt:lpstr>Wykres 2.20</vt:lpstr>
      <vt:lpstr>Wykres 2.21</vt:lpstr>
      <vt:lpstr>Wykres 2.22</vt:lpstr>
      <vt:lpstr>Wykres 2.23</vt:lpstr>
      <vt:lpstr>Wykres 2.24</vt:lpstr>
      <vt:lpstr>Tabela 2.17</vt:lpstr>
      <vt:lpstr>Wykres 2.25</vt:lpstr>
      <vt:lpstr>Wykres 2.26</vt:lpstr>
      <vt:lpstr>Wykres 2.27</vt:lpstr>
      <vt:lpstr>Tabela 2.18</vt:lpstr>
      <vt:lpstr>Wykres 2.28</vt:lpstr>
      <vt:lpstr>Wykres 2.29</vt:lpstr>
      <vt:lpstr>Wykres 2.30</vt:lpstr>
      <vt:lpstr>Tabela 2.19</vt:lpstr>
      <vt:lpstr>Wykres 2.31</vt:lpstr>
      <vt:lpstr>Wykres 2.32</vt:lpstr>
      <vt:lpstr>Tabela 2.20</vt:lpstr>
      <vt:lpstr>Wykres 2.33</vt:lpstr>
      <vt:lpstr>Wykres 2.34</vt:lpstr>
      <vt:lpstr>Tabela 2.21</vt:lpstr>
      <vt:lpstr>Wykres 2.35</vt:lpstr>
      <vt:lpstr>Wykres 2.36</vt:lpstr>
      <vt:lpstr>Wykres 2.37</vt:lpstr>
      <vt:lpstr>Tabela 2.22</vt:lpstr>
      <vt:lpstr>Wykres 2.38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2022-03-31T12:21:22Z</dcterms:created>
  <dcterms:modified xsi:type="dcterms:W3CDTF">2022-03-31T10:30:06Z</dcterms:modified>
</cp:coreProperties>
</file>