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Beata\depresja\sklejanie_xlsx\"/>
    </mc:Choice>
  </mc:AlternateContent>
  <bookViews>
    <workbookView xWindow="0" yWindow="0" windowWidth="13125" windowHeight="6105"/>
  </bookViews>
  <sheets>
    <sheet name="Spis treści" sheetId="1" r:id="rId1"/>
    <sheet name="Wykres 1.1a" sheetId="2" r:id="rId2"/>
    <sheet name="Wykres 1.1b" sheetId="3" r:id="rId3"/>
    <sheet name="Wykres 1.2" sheetId="4" r:id="rId4"/>
    <sheet name="Wykres 1.3a" sheetId="5" r:id="rId5"/>
    <sheet name="Wykres 1.3b" sheetId="6" r:id="rId6"/>
    <sheet name="Wykres 1.4" sheetId="7" r:id="rId7"/>
    <sheet name="Tabela 2.1" sheetId="8" r:id="rId8"/>
    <sheet name="Wykres 2.1" sheetId="9" r:id="rId9"/>
    <sheet name="Wykres 2.2" sheetId="10" r:id="rId10"/>
    <sheet name="Tabela 2.2" sheetId="11" r:id="rId11"/>
    <sheet name="Wykres 2.3" sheetId="12" r:id="rId12"/>
    <sheet name="Wykres 2.4" sheetId="13" r:id="rId13"/>
    <sheet name="Tabela 2.3" sheetId="14" r:id="rId14"/>
    <sheet name="Tabela 2.4" sheetId="15" r:id="rId15"/>
    <sheet name="Tabela 2.5" sheetId="16" r:id="rId16"/>
    <sheet name="Wykres 2.5" sheetId="17" r:id="rId17"/>
    <sheet name="Tabela 2.6" sheetId="18" r:id="rId18"/>
    <sheet name="Wykres 2.6" sheetId="19" r:id="rId19"/>
    <sheet name="Tabela 2.7" sheetId="20" r:id="rId20"/>
    <sheet name="Tabela 2.8" sheetId="21" r:id="rId21"/>
    <sheet name="Tabela 2.9" sheetId="22" r:id="rId22"/>
    <sheet name="Wykres 2.7" sheetId="23" r:id="rId23"/>
    <sheet name="Wykres 2.8" sheetId="24" r:id="rId24"/>
    <sheet name="Tabela 2.10" sheetId="25" r:id="rId25"/>
    <sheet name="Wykres 2.9" sheetId="26" r:id="rId26"/>
    <sheet name="Wykres 2.10" sheetId="27" r:id="rId27"/>
    <sheet name="Tabela 2.11" sheetId="28" r:id="rId28"/>
    <sheet name="Tabela 2.12" sheetId="29" r:id="rId29"/>
    <sheet name="Wykres 2.11" sheetId="30" r:id="rId30"/>
    <sheet name="Wykres 2.12" sheetId="31" r:id="rId31"/>
    <sheet name="Tabela 2.13" sheetId="32" r:id="rId32"/>
    <sheet name="Wykres 2.13" sheetId="33" r:id="rId33"/>
    <sheet name="Wykres 2.14" sheetId="34" r:id="rId34"/>
    <sheet name="Wykres 2.15" sheetId="35" r:id="rId35"/>
    <sheet name="Wykres 2.16" sheetId="36" r:id="rId36"/>
    <sheet name="Wykres 2.17" sheetId="37" r:id="rId37"/>
    <sheet name="Tabela 2.14" sheetId="38" r:id="rId38"/>
    <sheet name="Wykres 2.18" sheetId="39" r:id="rId39"/>
    <sheet name="Tabela 2.15" sheetId="40" r:id="rId40"/>
    <sheet name="Wykres 2.19" sheetId="41" r:id="rId41"/>
    <sheet name="Wykres 2.20" sheetId="42" r:id="rId42"/>
    <sheet name="Tabela 2.16" sheetId="43" r:id="rId43"/>
    <sheet name="Tabela 2.17" sheetId="44" r:id="rId44"/>
    <sheet name="Wykres 2.21" sheetId="45" r:id="rId45"/>
    <sheet name="Tabela 2.18" sheetId="46" r:id="rId46"/>
    <sheet name="Tabela 2.19" sheetId="47" r:id="rId47"/>
    <sheet name="Tabela 2.20" sheetId="48" r:id="rId48"/>
    <sheet name="Wykres 2.22" sheetId="49" r:id="rId49"/>
    <sheet name="Tabela 2.21" sheetId="50" r:id="rId50"/>
    <sheet name="Wykres 2.23a" sheetId="51" r:id="rId51"/>
    <sheet name="Wykres 2.23b" sheetId="52" r:id="rId52"/>
    <sheet name="Wykres 2.24a" sheetId="53" r:id="rId53"/>
    <sheet name="Wykres 2.24b" sheetId="54" r:id="rId54"/>
    <sheet name="Wykres 2.25" sheetId="55" r:id="rId55"/>
    <sheet name="Tabela 2.21a" sheetId="56" r:id="rId56"/>
    <sheet name="Tabela 2.21b" sheetId="57" r:id="rId57"/>
    <sheet name="Wykres 2.26" sheetId="58" r:id="rId58"/>
    <sheet name="Tabela 2.22" sheetId="59" r:id="rId59"/>
    <sheet name="Wykres 2.27" sheetId="60" r:id="rId60"/>
    <sheet name="Tabela 2.23" sheetId="61" r:id="rId61"/>
    <sheet name="Wykres 2.28" sheetId="62" r:id="rId62"/>
    <sheet name="Wykres 2.29" sheetId="63" r:id="rId63"/>
    <sheet name="Tabela 2.24" sheetId="64" r:id="rId64"/>
    <sheet name="Wykres 3.1" sheetId="65" r:id="rId65"/>
    <sheet name="Wykres 3.2" sheetId="66" r:id="rId66"/>
    <sheet name="Wykres 3.3" sheetId="67" r:id="rId67"/>
    <sheet name="Wykres 3.4" sheetId="68" r:id="rId68"/>
    <sheet name="Wykres 3.5" sheetId="69" r:id="rId69"/>
    <sheet name="Tabela 3.1" sheetId="70" r:id="rId70"/>
    <sheet name="Wykres 3.6" sheetId="71" r:id="rId71"/>
    <sheet name="Wykres 3.7" sheetId="72" r:id="rId72"/>
    <sheet name="Wykres 3.8" sheetId="73" r:id="rId73"/>
  </sheets>
  <calcPr calcId="152511"/>
</workbook>
</file>

<file path=xl/calcChain.xml><?xml version="1.0" encoding="utf-8"?>
<calcChain xmlns="http://schemas.openxmlformats.org/spreadsheetml/2006/main">
  <c r="A25" i="54" l="1"/>
  <c r="A34" i="73"/>
  <c r="A34" i="72"/>
  <c r="A25" i="71"/>
  <c r="A16" i="70"/>
  <c r="A34" i="69"/>
  <c r="A34" i="68"/>
  <c r="A16" i="67"/>
  <c r="A16" i="66"/>
  <c r="A19" i="65"/>
  <c r="A19" i="64"/>
  <c r="A42" i="63"/>
  <c r="A30" i="62"/>
  <c r="A19" i="61"/>
  <c r="A42" i="60"/>
  <c r="A19" i="59"/>
  <c r="A23" i="58"/>
  <c r="A30" i="57"/>
  <c r="A30" i="56"/>
  <c r="A29" i="55"/>
  <c r="A34" i="53"/>
  <c r="A24" i="52"/>
  <c r="A34" i="51"/>
  <c r="A13" i="50"/>
  <c r="A12" i="49"/>
  <c r="A88" i="48"/>
  <c r="A30" i="47"/>
  <c r="A19" i="46"/>
  <c r="A73" i="45"/>
  <c r="A24" i="44"/>
  <c r="A24" i="43"/>
  <c r="A73" i="42"/>
  <c r="A73" i="41"/>
  <c r="A24" i="40"/>
  <c r="A73" i="39"/>
  <c r="A19" i="38"/>
  <c r="A25" i="37"/>
  <c r="A24" i="36"/>
  <c r="A29" i="35"/>
  <c r="A29" i="34"/>
  <c r="A82" i="33"/>
  <c r="A19" i="32"/>
  <c r="A24" i="31"/>
  <c r="A25" i="30"/>
  <c r="A18" i="29"/>
  <c r="A18" i="28"/>
  <c r="A24" i="27"/>
  <c r="A33" i="26"/>
  <c r="A18" i="25"/>
  <c r="A15" i="24"/>
  <c r="A10" i="23"/>
  <c r="A22" i="22"/>
  <c r="A16" i="21"/>
  <c r="A16" i="20"/>
  <c r="A45" i="19"/>
  <c r="A22" i="18"/>
  <c r="A33" i="17"/>
  <c r="A18" i="16"/>
  <c r="A22" i="15"/>
  <c r="A18" i="14"/>
  <c r="A25" i="13"/>
  <c r="A25" i="12"/>
  <c r="A16" i="11"/>
  <c r="A23" i="10"/>
  <c r="A21" i="9"/>
  <c r="A16" i="8"/>
  <c r="A39" i="7"/>
  <c r="A39" i="6"/>
  <c r="A39" i="5"/>
  <c r="A47" i="4"/>
  <c r="A71" i="3"/>
  <c r="A71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<sst xmlns="http://schemas.openxmlformats.org/spreadsheetml/2006/main" count="2169" uniqueCount="574">
  <si>
    <t>Wykres 1.1a: Odsetek osób chorych na depresję (F32, F33, F34.1 wg ICD-10) w wybranych krajach europejskich w roku 2014 i 2019</t>
  </si>
  <si>
    <t>Rok</t>
  </si>
  <si>
    <t>Kraj</t>
  </si>
  <si>
    <t>Odsetek ludności</t>
  </si>
  <si>
    <t>Górny przedział ufności odsetka ludności</t>
  </si>
  <si>
    <t>Dolny przedział ufności odsetka ludności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</si>
  <si>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</si>
  <si>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</si>
  <si>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</si>
  <si>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</si>
  <si>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</si>
  <si>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</si>
  <si>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</si>
  <si>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</si>
  <si>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</si>
  <si>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</si>
  <si>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</si>
  <si>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</si>
  <si>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</si>
  <si>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</si>
  <si>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</si>
  <si>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</si>
  <si>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</si>
  <si>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</si>
  <si>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</si>
  <si>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</si>
  <si>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</si>
  <si>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</si>
  <si>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</si>
  <si>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</si>
  <si>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</si>
  <si>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</si>
  <si>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</si>
  <si>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</si>
  <si>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</si>
  <si>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</si>
  <si>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</si>
  <si>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</si>
  <si>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Źródło: opracowanie własne na podstawie danych Institute for Health Metrics and Evaluation (IHME)</t>
  </si>
  <si>
    <t>Wykres 1.1b: Standaryzowany wiekiem odsetek osób chorych na depresję (F32, F33, F34.1 wg ICD-10) w wybranych krajach europejskich w roku 2014 i 2019</t>
  </si>
  <si>
    <t>Wykres 1.2: Liczba osób chorych na depresję (F32, F33, F34.1 wg ICD-10) w Polsce (2000-2019) jako odsetek ludności (lewy wykres) i w wartościach bezwzględnych (prawy wykres)</t>
  </si>
  <si>
    <t>Płeć</t>
  </si>
  <si>
    <t>Liczba (w tys.)</t>
  </si>
  <si>
    <t>Górny przedział ufności liczby (w tys.)</t>
  </si>
  <si>
    <t>Dolny przedział ufności liczby (w tys.)</t>
  </si>
  <si>
    <t>Kobiety</t>
  </si>
  <si>
    <t>Mężczyźni</t>
  </si>
  <si>
    <t>Wykres 1.3a: Odsetek osób chorych na depresję (F32, F33, F34.1 wg ICD-10) w wybranych krajach europejskich – kobiety (2019)</t>
  </si>
  <si>
    <t>Wykres 1.3b: Odsetek osób chorych na depresję (F32, F33, F34.1 wg ICD-10) w wybranych krajach europejskich – mężczyźni (2019)</t>
  </si>
  <si>
    <t>Wykres 1.4: Udział DALY (utracone lata życia z powodu choroby skorygowane niesprawnością) z powodu depresji (F32, F33, F34.1 wg ICD-10) wśród DALY z powodu wszystkich chorób w wybranych krajach europejskich (2019)</t>
  </si>
  <si>
    <t>Odsetek</t>
  </si>
  <si>
    <t>Górny przedział ufności odsetka</t>
  </si>
  <si>
    <t>Dolny przedział ufności odsetka</t>
  </si>
  <si>
    <t>Tabela 2.1: Struktura wieku i płci pacjentów, którym udzielono świadczenia z rozpoznaniem głównym lub współistniejącym depresji—F31.3–F31.6, F32, F33, F34.1, F34.8, F34.9, F38, F39 (2013–2021)</t>
  </si>
  <si>
    <t>Łącznie (tys.)</t>
  </si>
  <si>
    <t>0-17</t>
  </si>
  <si>
    <t>18-34</t>
  </si>
  <si>
    <t>35-44</t>
  </si>
  <si>
    <t>45-54</t>
  </si>
  <si>
    <t>55-64</t>
  </si>
  <si>
    <t>65-74</t>
  </si>
  <si>
    <t>75+</t>
  </si>
  <si>
    <t>% kobiet</t>
  </si>
  <si>
    <t>Źródło: opracowanie własne na podstawie danych NFZ</t>
  </si>
  <si>
    <t>Wykres 2.1: Liczba osób, którym udzielono świadczenia z rozpoznaniem depresji (F31.3–F31.6, F32, F33, F34.1, F34.8, F34.9, F38, F39 wg ICD-10, głównym lub współistniejącym) wg grup wiekowych oraz płci (2021)</t>
  </si>
  <si>
    <t>Grupa wiekowa</t>
  </si>
  <si>
    <t>Liczba pacjentów</t>
  </si>
  <si>
    <t>Wykres 2.2: Odsetek osób, którym udzielono świadczenia z rozpoznaniem depresji (F31.3–F31.6, F32, F33, F34.1, F34.8, F34.9, F38, F39 wg ICD-10, głównym lub współistniejącym) wg województwa zamieszkania wśród ludności województwa (2021)</t>
  </si>
  <si>
    <t>Województwo</t>
  </si>
  <si>
    <t>Współczynnik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</si>
  <si>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</si>
  <si>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</si>
  <si>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</si>
  <si>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</si>
  <si>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</si>
  <si>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</si>
  <si>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</si>
  <si>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</si>
  <si>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</si>
  <si>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</si>
  <si>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</si>
  <si>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</si>
  <si>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</si>
  <si>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</si>
  <si>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</si>
  <si>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</si>
  <si>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opracowanie własne na podstawie danych NFZ i GUS</t>
  </si>
  <si>
    <t>Tabela 2.2: Liczba pacjentów, którym udzielono świadczenia z rozpoznaniem głównym depresji (F31.3–F31.6, F32, F33, F34.1, F34.8, F34.9, F38, F39 wg ICD-10) wg rodzajów świadczeń</t>
  </si>
  <si>
    <t>Podstawowa opieka zdrowotna (tys.)</t>
  </si>
  <si>
    <t>Opieka psychiatryczna i leczenie uzależnień oraz pilotaż CZP (tys.)</t>
  </si>
  <si>
    <t>Ambulatoryjne świadczenia specjalistyczne (tys.)</t>
  </si>
  <si>
    <t>Ratownictwo medyczne (tys.)</t>
  </si>
  <si>
    <t>Wykres 2.3: Liczba pacjentów, którym udzielono świadczenia z rozpoznaniem głównym depresji (F31.3–F31.6, F32, F33, F34.1, F34.8, F34.9, F38, F39 wg ICD-10) wg najczęstszych rodzajów świadczeń—niepełnoletni (2013–2021)</t>
  </si>
  <si>
    <t>Rodzaj świadczeń</t>
  </si>
  <si>
    <t>2013</t>
  </si>
  <si>
    <t>Opieka psychiatryczna i leczenie uzależnień + pilotaż CZP</t>
  </si>
  <si>
    <t>Podstawowa opieka zdrowotna</t>
  </si>
  <si>
    <t>2014</t>
  </si>
  <si>
    <t>2015</t>
  </si>
  <si>
    <t>2016</t>
  </si>
  <si>
    <t>2017</t>
  </si>
  <si>
    <t>2018</t>
  </si>
  <si>
    <t>2019</t>
  </si>
  <si>
    <t>2020</t>
  </si>
  <si>
    <t>2021</t>
  </si>
  <si>
    <t>Wykres 2.4: Liczba pacjentów, którym udzielono świadczenia z rozpoznaniem głównym depresji (F31.3–F31.6, F32, F33, F34.1, F34.8, F34.9, F38, F39 wg ICD-10) wg najczęstszych rodzajów świadczeń—dorośli (2013–2021)</t>
  </si>
  <si>
    <t>Tabela 2.3: Pacjenci, którym udzielono świadczenia w podstawowej opiece zdrowotnej w związku z depresją—F31.3–F31.6, F32, F33, F34.1, F34.8, F34.9, F38, F39 wg ICD-10 (2013–2021)</t>
  </si>
  <si>
    <t>Liczba pacjentów, którym udzielono świadczenia z rozpoznaniem głównym depresji (tys.)</t>
  </si>
  <si>
    <t>Liczba pacjentów, którym udzielono świadczenia z rozpoznaniem głównym Z76 i wystawiono receptę na leki przeciwdepresyjne (tys.)</t>
  </si>
  <si>
    <t>Liczba pacjentów, którym udzielono świadczenia z rozpoznaniem głównym Z76 i wystawiono receptę na leki przeciwdepresyjne z powodu depresji* (tys.)</t>
  </si>
  <si>
    <t>*z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przeciwdepresyjne.</t>
  </si>
  <si>
    <t>Tabela 2.4: Liczba pacjentów, którym udzielono świadczenia z rozpoznaniem głównym depresji (F31.3–F31.6, F32, F33, F34.1, F34.8, F34.9, F38, F39 wg ICD-10) wg form opieki (2013–2021)</t>
  </si>
  <si>
    <t>Poradnie psychiatryczne (tys.)</t>
  </si>
  <si>
    <t>Oddziały psychiatryczne (szpitalne) (tys.)</t>
  </si>
  <si>
    <t>SOR/IP/ZRM (tys.)</t>
  </si>
  <si>
    <t>Oddziały dzienne (tys.)</t>
  </si>
  <si>
    <t>ZLŚ (tys.)</t>
  </si>
  <si>
    <t>Poradnie psychiatryczne—komórki o kodach resortowych rozpoczynających się od „17”</t>
  </si>
  <si>
    <t>Oddziały dzienne—komórki o kodach resortowych rozpoczynających się od „270”,</t>
  </si>
  <si>
    <t>Zespoły leczenia środowiskowego (ZLŚ)—komórki o kodach resortowych rozpoczynających się od „273”,</t>
  </si>
  <si>
    <t>Oddziały psychiatryczne (szpitalne) —komórki o kodach resortowych rozpoczynających się od „47”,</t>
  </si>
  <si>
    <t>Szpitalne oddziały ratunkowe/Izby Przyjęć/Zespół Ratownictwa Medycznego (SOR/IP/ZRM)—komórki o kodach resortowych 4900, 4901, 4902, 4903, 3300, 3301, 3112, 3114</t>
  </si>
  <si>
    <t>Tabela 2.5: Świadczenia udzielone w podstawowej opiece zdrowotnej w związku z depresją— F31.3–F31.6, F32, F33, F34.1, F34.8, F34.9, F38, F39 wg ICD-10 (2013–2021)</t>
  </si>
  <si>
    <t>Liczba świadczeń z rozpoznaniem głównym depresji (tys.)</t>
  </si>
  <si>
    <t>Liczba świadczeń z rozpoznaniem głównym Z76 i wystawioną receptą na leki przeciwdepresyjne (tys.)</t>
  </si>
  <si>
    <t>Liczba świadczeń z rozpoznaniem głównym Z76 i wystawioną receptą na leki przeciwdepresyjne z powodu depresji* (tys.)</t>
  </si>
  <si>
    <t>Wykres 2.5: Zmiana procentowa liczby świadczeń w POZ, SOR/IP/ZRM i świadczeń w POZ z rozpoznaniem głównym Z76 i wystawioną receptą na leki przeciwdepresyjne z powodu depresji (F31.3–F31.6, F32, F33, F34.1, F34.8, F34.9, F38, F39 wg ICD-10) w porównaniu do 2013 r.</t>
  </si>
  <si>
    <t>Zmiana procentowa (%)</t>
  </si>
  <si>
    <t>POZ</t>
  </si>
  <si>
    <t>SOR/IP/ZRM</t>
  </si>
  <si>
    <t>POZ - recepty</t>
  </si>
  <si>
    <t>*świadczenia udzielone w POZ z rozpoznaniem głównym Z76 i wystawioną receptą na refundowane leki przeciwdepresyjne skorygowane o odsetek świadczeń z depresją (z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przeciwdepresyjne).</t>
  </si>
  <si>
    <t>Tabela 2.6: Świadczenia udzielone  z rozpoznaniem głównym depresji (F31.3–F31.6, F32, F33, F34.1, F34.8, F34.9, F38, F39 wg ICD-10) wg form opieki (2013–2021)</t>
  </si>
  <si>
    <t>Poradnie psychiatryczne – liczba świadczeń (tys.)</t>
  </si>
  <si>
    <t>Oddziały psychiatryczne (szpitalne) – liczba hospitalizacji (tys.)</t>
  </si>
  <si>
    <t>Oddziały psychiatryczne (szpitalne) – liczba osobodni (tys.)</t>
  </si>
  <si>
    <t>Oddziały dzienne – liczba osobodni (tys.)</t>
  </si>
  <si>
    <t>ZLŚ – liczba osobodni (tys.)</t>
  </si>
  <si>
    <t>SOR/IP/ZRM – liczba świadczeń (tys.)</t>
  </si>
  <si>
    <t>Wykres 2.6: Zmiana procentowa liczby świadczeń w poradniach psychiatrycznych oraz osobodni na psychiatrycznych oddziałach szpitalnych, oddziałach dziennych oraz ZLŚ w odniesieniu do 2013 r. udzielonych  z rozpoznaniem głównym depresji (F31.3–F31.6, F32, F33, F34.1, F34.8, F34.9, F38, F39 wg ICD-10)</t>
  </si>
  <si>
    <t>Poradnie psychiatryczne</t>
  </si>
  <si>
    <t>Oddziały psychiatryczne (szpitalne)</t>
  </si>
  <si>
    <t>Oddziały dzienne</t>
  </si>
  <si>
    <t>ZLŚ</t>
  </si>
  <si>
    <t>Tabela 2.7: Świadczenia udzielone z rozpoznaniem głównym depresji (F31.3–F31.6, F32, F33, F34.1, F34.8, F34.9, F38, F39 wg ICD-10) w poradniach psychiatrycznych (2013–2021)</t>
  </si>
  <si>
    <t>Liczba świadczeń (tys.)</t>
  </si>
  <si>
    <t>% porad lekarskich</t>
  </si>
  <si>
    <t>% porad psychologicznych</t>
  </si>
  <si>
    <t>% psychoterapii</t>
  </si>
  <si>
    <t>Tabela 2.8: Struktura porad lekarskich udzielonych w poradniach psychiatrycznych z rozpoznaniem głównym depresji—F31.3–F31.6, F32, F33, F34.1, F34.8, F34.9, F38, F39 wg ICD-10 (2013–2021)</t>
  </si>
  <si>
    <t>% porad terapeutycznych</t>
  </si>
  <si>
    <t>% porad kontrolnych</t>
  </si>
  <si>
    <t>% porad diagnostycznych</t>
  </si>
  <si>
    <t>Tabela 2.9: Odsetek pacjentów korzystających z rozpoznaniem głównym (F31.3–F31.6, F32, F33, F34.1, F34.8, F34.9, F38, F39 wg ICD-10) z poszczególnych form leczenia (2013–2021)</t>
  </si>
  <si>
    <t>Wykres 2.7: Liczba i udział pacjentów, którym udzielono świadczenie w POZ, opiece psychiatrycznej i leczeniu uzależnień lub pilotażu CZP z rozpoznaniem głównym depresji—F31.3–F31.6, F32, F33, F34.1, F34.8, F34.9, F38, F39 wg ICD-10 (2021)</t>
  </si>
  <si>
    <t>wyłącznie: opieka psychiatryczna lub pilotaż CZP</t>
  </si>
  <si>
    <t>wyłącznie: podstawowa opieka zdrowotna</t>
  </si>
  <si>
    <t>podstawowa opieka zdrowotna ORAZ opieka psychiatryczna lub pilotaż CZP</t>
  </si>
  <si>
    <t>Wykres 2.8: Kombinacje korzystania z form opieki w latach 2013–2021 przez pacjentów, którym w 2021 r. udzielono świadczenia z rozpoznaniem głównym depresji (F31.3–F31.6, F32, F33, F34.1, F34.8, F34.9, F38, F39 wg ICD-10)</t>
  </si>
  <si>
    <t>Odsetek pacjentów</t>
  </si>
  <si>
    <t>TAK</t>
  </si>
  <si>
    <t>NIE</t>
  </si>
  <si>
    <t>Tabela 2.10: Wartość refundacji świadczeń udzielonych z rozpoznaniem głównym depresji (F31.3–F31.6, F32, F33, F34.1, F34.8, F34.9, F38, F39 wg ICD-10, rozpoznanie główne) wg form opieki (2013–2021)</t>
  </si>
  <si>
    <t>Wartość refundacji świadczeń: łącznie (mln zł)</t>
  </si>
  <si>
    <t>Wartość refundacji świadczeń: oddziały psychiatryczne (szpitalne) (mln zł)</t>
  </si>
  <si>
    <t>Wartość refundacji świadczeń: poradnie psychiatryczne (mln zł)</t>
  </si>
  <si>
    <t>Wartość refundacji świadczeń: oddziały dzienne (mln zł)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</si>
  <si>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ratunkowych, świadczeń CZP rozliczanych ryczałtem). 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</si>
  <si>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2.9: Procentowa zmiana łącznej wartości refundacji świadczeń udzielonych z rozpoznaniem głównym depresji (F31.3–F31.6, F32, F33, F34.1, F34.8, F34.9, F38, F39 wg ICD-10) w stosunku do 2013 r. wg form opieki</t>
  </si>
  <si>
    <t>Forma opieki</t>
  </si>
  <si>
    <t>Procentowa zmiana w stosunku do 2013 r.</t>
  </si>
  <si>
    <t>PORADNIE PSYCHIATRYCZNE</t>
  </si>
  <si>
    <t>OPIEKA DZIENNA</t>
  </si>
  <si>
    <t>ODDZIAŁY PSYCHIATRYCZNE (SZPITALNE)</t>
  </si>
  <si>
    <t xml:space="preserve">Wartość refundacji świadczeń odnosi się do świadczeń, dla których wartość rozliczonego świadczenia była większa od zera (nie uwzględnia zatem m.in. świadczeń CZP czy świadczeń opieki środowiskowej dla dzieci i młodzieży rozliczanych ryczałtem). </t>
  </si>
  <si>
    <t>Wykres 2.10: Wartość refundacji świadczeń udzielonych z rozpoznaniem głównym depresji (F31.3–F31.6, F32, F33, F34.1, F34.8, F34.9, F38, F39 wg ICD-10) w przeliczeniu na pacjenta (2013–2021)</t>
  </si>
  <si>
    <t>Wartość refundacji świadczeń w przeliczeniu na 1 pacjenta (zł)</t>
  </si>
  <si>
    <t>Tabela 2.11: Wartość refundacji świadczeń udzielonych z rozpoznaniem głównym depresji (F31.3–F31.6, F32, F33, F34.1, F34.8, F34.9, F38, F39 wg ICD-10) w poradniach psychiatrycznych w podziale na rodzaj porady (2013–2021)</t>
  </si>
  <si>
    <t>Łącznie (mln zł)</t>
  </si>
  <si>
    <t>Porady lekarskie (mln zł)</t>
  </si>
  <si>
    <t>Porady psychologiczne (mln zł)</t>
  </si>
  <si>
    <t>Psychoterapia (mln zł)</t>
  </si>
  <si>
    <t>Tabela 2.12: Wartość refundacji porad lekarskich udzielonych z rozpoznaniem głównym depresji (F31.3–F31.6, F32, F33, F34.1, F34.8, F34.9, F38, F39 wg ICD-10) w poradniach psychiatrycznych w podziale na rodzaj porady (2013–2021)</t>
  </si>
  <si>
    <t>Porady diagnostyczne (mln zł)</t>
  </si>
  <si>
    <t>Porady kontrolne (mln zł)</t>
  </si>
  <si>
    <t>Porady terapeutyczne (mln zł)</t>
  </si>
  <si>
    <t>Wykres 2.11: Liczba pacjentów (w tys.) realizujących recepty na refundowane leki przeciwdepresyjne (2013–2021)</t>
  </si>
  <si>
    <t>Liczba pacjentów (w tys.)</t>
  </si>
  <si>
    <t>Wykres 2.12: Liczba pacjentów (w tys.) poniżej 18 r.ż., którzy zrealizowali receptę na refundowane leki przeciwdepresyjne (2013–2021)</t>
  </si>
  <si>
    <t>Tabela 2.13: Struktura wieku i płci pacjentów realizujących recepty na refundowane leki przeciwdepresyjne (2013–2021)</t>
  </si>
  <si>
    <t>Łączna liczba osób (mln)</t>
  </si>
  <si>
    <t>&lt; 18</t>
  </si>
  <si>
    <t>18 - 34</t>
  </si>
  <si>
    <t>35 - 44</t>
  </si>
  <si>
    <t>45 - 54</t>
  </si>
  <si>
    <t>55 - 64</t>
  </si>
  <si>
    <t>65 - 74</t>
  </si>
  <si>
    <t>75 - 84</t>
  </si>
  <si>
    <t>85+</t>
  </si>
  <si>
    <t>Odsetek kobiet</t>
  </si>
  <si>
    <t>Wykres 2.13: Struktura wieku pacjentów realizujących recepty na refundowane leki przeciwdepresyjne (2013–2021)</t>
  </si>
  <si>
    <t>Liczba pacjentów (tys.)</t>
  </si>
  <si>
    <t>Wykres 2.14: Odsetek pacjentów zamieszkałych w miastach i gminach miejskich wśród pacjentów, którzy w 2021 r. zrealizowali co najmniej jedną receptę na refundowany lek przeciwdepresyjny</t>
  </si>
  <si>
    <t>Wykres 2.15: Odsetek osób, które w 2021 roku zrealizowały co najmniej jedną receptę na refundowany lek przeciwdepresyjny w stosunku do ludności województwa</t>
  </si>
  <si>
    <t>Wykres 2.16: Wartość refundacji oraz dopłat pacjentów dla refundowanych leków przeciwdepresyjnych (2013–2021)</t>
  </si>
  <si>
    <t>Dopłata pacjentów (mln zł)</t>
  </si>
  <si>
    <t>Refundacja (mln zł)</t>
  </si>
  <si>
    <t>Wykres 2.17: Wartość średniej refundacji oraz średnich dopłat pacjentów do refundowanych leków przeciwdepresyjnych w przeliczeniu na pacjenta (2013–2021)</t>
  </si>
  <si>
    <t>Tabela 2.14: Realizacja recept na refundowane leki przeciwdepresyjne (2013–2021)</t>
  </si>
  <si>
    <t>Suma refundacji (mln zł)</t>
  </si>
  <si>
    <t>Suma dopłat pacjentów (mln zł)</t>
  </si>
  <si>
    <t>Liczba opakowań (mln)</t>
  </si>
  <si>
    <t>Liczba pozycji recept (mln)</t>
  </si>
  <si>
    <t>Suma DDD (mln)</t>
  </si>
  <si>
    <t>Wykres 2.18: Liczba pacjentów (w tys.) realizująca recepty na refundowane leki przeciwdepresyjne według wyszczególnionych substancji czynnych (2013–2021)</t>
  </si>
  <si>
    <t>Nazwa substancji</t>
  </si>
  <si>
    <t>fluoxetinum</t>
  </si>
  <si>
    <t>mianserini hydrochloridum</t>
  </si>
  <si>
    <t>paroxetinum</t>
  </si>
  <si>
    <t>pozostałe</t>
  </si>
  <si>
    <t>sertralinum</t>
  </si>
  <si>
    <t>trazodoni hydrochloridum</t>
  </si>
  <si>
    <t>venlafaxinum</t>
  </si>
  <si>
    <t>Tabela 2.15: Liczba pacjentów (w tys.) realizujących recepty na refundowane leki przeciwdepresyjne wg wyszczególnionych substancji (2013–2021)</t>
  </si>
  <si>
    <t>Substancja czynna</t>
  </si>
  <si>
    <t>duloxetinum</t>
  </si>
  <si>
    <t>tianeptinum natricum</t>
  </si>
  <si>
    <t>amitriptylini hydrochloridum</t>
  </si>
  <si>
    <t>clomipramini hydrochloridum</t>
  </si>
  <si>
    <t>fluvoxamini maleas</t>
  </si>
  <si>
    <t>moclobemidum</t>
  </si>
  <si>
    <t>łącznie</t>
  </si>
  <si>
    <t>Wykres 2.19: Liczba pacjentów (w tys.) poniżej 18 r.ż., którzy zrealizowali recepty na refundowane leki przeciwdepresyjne według wyszczególnionych substancji czynnych (2013–2021)</t>
  </si>
  <si>
    <t>Wykres 2.20: Wartość refundacji (w mln zł) leków przeciwdepresyjnych w podziale na substancje czynne (2013–2021)</t>
  </si>
  <si>
    <t>Wartość refundacji (mln zł)</t>
  </si>
  <si>
    <t>vortioxetini hydrobromidum</t>
  </si>
  <si>
    <t>Tabela 2.16: Wartość refundacji (w mln zł) leków przeciwdepresyjnych wg substancji czynnych (2013–2021)</t>
  </si>
  <si>
    <t>agomelatinum</t>
  </si>
  <si>
    <t>Tabela 2.17: Wartość dopłat pacjentów (w mln) do refundowanych leków przeciwdepresyjnych wg substancji czynnych (2013–2021)</t>
  </si>
  <si>
    <t>Wykres 2.21: Liczba DDD (w mln) dla refundowanych leków przeciwdepresyjnych w podziale na substancje czynne (2013–2021)</t>
  </si>
  <si>
    <t>Liczba DDD (mln)</t>
  </si>
  <si>
    <t>Tabela 2.18: Miejsce wystawiania recept na refundowane leki przeciwdepresyjne (2021)</t>
  </si>
  <si>
    <t>Miejsce wystawiania recepty</t>
  </si>
  <si>
    <t>Liczba pozycji recept (tys.)</t>
  </si>
  <si>
    <t>% recept</t>
  </si>
  <si>
    <t>Poradnia inna niż psychiatryczna</t>
  </si>
  <si>
    <t>Opieka dzienna</t>
  </si>
  <si>
    <t>SOR/IP</t>
  </si>
  <si>
    <t>Oddziały szpitalne inne niż psychiatryczne</t>
  </si>
  <si>
    <t>Pozostałe</t>
  </si>
  <si>
    <t>Brak informacji</t>
  </si>
  <si>
    <t>Tabela 2.19: Świadczenia, w ramach których wystawiono receptę na refundowane leki przeciwdepresyjne (2021)</t>
  </si>
  <si>
    <t>Rozpoznanie wg ICD-10</t>
  </si>
  <si>
    <t>Nazwa rozpoznania</t>
  </si>
  <si>
    <t>% wszystkich świadczeń</t>
  </si>
  <si>
    <t>% świadczeń z rozpoznaniem współistniejącym F00-F99</t>
  </si>
  <si>
    <t>F00-F99</t>
  </si>
  <si>
    <t>Zaburzenia psychiczne i zaburzenia zachowania</t>
  </si>
  <si>
    <t>Z70-Z76</t>
  </si>
  <si>
    <t>Osoby stykające się ze służbą zdrowia w innych okolicznościach</t>
  </si>
  <si>
    <t>I10</t>
  </si>
  <si>
    <t>Samoistne (pierwotne) nadciśnienie</t>
  </si>
  <si>
    <t>E11</t>
  </si>
  <si>
    <t>Cukrzyca insulinoniezależna</t>
  </si>
  <si>
    <t>I11</t>
  </si>
  <si>
    <t>Choroba nadciśnieniowa z zajęciem serca</t>
  </si>
  <si>
    <t>I25</t>
  </si>
  <si>
    <t>Przewlekła choroba niedokrwienna serca</t>
  </si>
  <si>
    <t>G54</t>
  </si>
  <si>
    <t>Zaburzenia korzeni nerwów rdzeniowych i splotów nerwowych</t>
  </si>
  <si>
    <t>Z03</t>
  </si>
  <si>
    <t>Obserwacja medyczna i ocena przypadków podejrzanych o chorobę lub stany podobne</t>
  </si>
  <si>
    <t>I50</t>
  </si>
  <si>
    <t>Niewydolność serca</t>
  </si>
  <si>
    <t>E03</t>
  </si>
  <si>
    <t>Inne postacie niedoczynności tarczycy</t>
  </si>
  <si>
    <t>I69</t>
  </si>
  <si>
    <t>Następstwa chorób naczyń mózgowych</t>
  </si>
  <si>
    <t>I70</t>
  </si>
  <si>
    <t>Miażdżyca</t>
  </si>
  <si>
    <t>M47</t>
  </si>
  <si>
    <t>Zmiany zwyrodnieniowe kręgosłupa</t>
  </si>
  <si>
    <t>E78</t>
  </si>
  <si>
    <t>Zaburzenia przemian lipidów i inne lipidemie</t>
  </si>
  <si>
    <t>I48</t>
  </si>
  <si>
    <t>Migotanie i trzepotanie przedsionków</t>
  </si>
  <si>
    <t>G40</t>
  </si>
  <si>
    <t>Padaczka</t>
  </si>
  <si>
    <t>J06</t>
  </si>
  <si>
    <t>Ostre zakażenie górnych dróg oddechowych o umiejscowieniu mnogim lub nieokreślonym</t>
  </si>
  <si>
    <t>G44</t>
  </si>
  <si>
    <t>Inne zespoły bólu głowy</t>
  </si>
  <si>
    <t>M54</t>
  </si>
  <si>
    <t>Bóle grzbietu</t>
  </si>
  <si>
    <t>M15</t>
  </si>
  <si>
    <t>Zwyrodnienia wielostawowe</t>
  </si>
  <si>
    <t>Tabela 2.20: Świadczenia, w ramach których wystawiono receptę na refundowane leki przeciwdepresyjne i dla których sprawozdano rozpoznanie główne z grupy: Zaburzenia psychiczne i zaburzenia zachowania (F00-F99) (2021)</t>
  </si>
  <si>
    <t>% świadczeń z rozpoznaniem F00-F99</t>
  </si>
  <si>
    <t>F41</t>
  </si>
  <si>
    <t>INNE ZABURZENIA LĘKOWE</t>
  </si>
  <si>
    <t>F33</t>
  </si>
  <si>
    <t>ZABURZENIE DEPRESYJNE NAWRACAJĄCE</t>
  </si>
  <si>
    <t>F32</t>
  </si>
  <si>
    <t>EPIZOD DEPRESYJNY</t>
  </si>
  <si>
    <t>F06</t>
  </si>
  <si>
    <t>INNE ZABURZENIA PSYCHICZNE SPOWODOWANE USZKODZENIEM LUB DYSFUNKCJĄ MÓZGU I CHOROBĄ SOMATYCZNĄ</t>
  </si>
  <si>
    <t>F43</t>
  </si>
  <si>
    <t>REAKCJA NA CIĘŻKI STRES I ZABURZENIA ADAPTACYJNE</t>
  </si>
  <si>
    <t>F20</t>
  </si>
  <si>
    <t>SCHIZOFRENIA</t>
  </si>
  <si>
    <t>F31</t>
  </si>
  <si>
    <t>ZABURZENIA AFEKTYWNE DWUBIEGUNOWE</t>
  </si>
  <si>
    <t>F48</t>
  </si>
  <si>
    <t>INNE ZABURZENIA NERWICOWE</t>
  </si>
  <si>
    <t>F34</t>
  </si>
  <si>
    <t>UPORCZYWE ZABURZENIA NASTROJU (AFEKTYWNE)</t>
  </si>
  <si>
    <t>F10</t>
  </si>
  <si>
    <t>ZABURZENIA PSYCHICZNE I ZABURZENIA ZACHOWANIA SPOWODOWANE UŻYCIEM ALKOHOLU</t>
  </si>
  <si>
    <t>F42</t>
  </si>
  <si>
    <t>ZABURZENIE OBSESYJNO-KOMPULSYJNE (NERWICA NATRĘCTW)</t>
  </si>
  <si>
    <t>F38</t>
  </si>
  <si>
    <t>INNE ZABURZENIA NASTROJU (AFEKTYWNE)</t>
  </si>
  <si>
    <t>F45</t>
  </si>
  <si>
    <t>ZABURZENIA WYSTĘPUJĄCE POD POSTACIĄ SOMATYCZNA /SOMATOFORM DISORDERS/</t>
  </si>
  <si>
    <t>F60</t>
  </si>
  <si>
    <t>SPECYFICZNE ZABURZENIA OSOBOWOŚCI</t>
  </si>
  <si>
    <t>F07</t>
  </si>
  <si>
    <t>ZABURZENIA OSOBOWOŚCI I ZACHOWANIA SPOWODOWANE CHOROBĄ, USZKODZENIEM LUB DYSFUNKCJĄ MÓZGU</t>
  </si>
  <si>
    <t>F00</t>
  </si>
  <si>
    <t>OTĘPIENIE W CHOROBIE ALZHEIMERA  (G30.-±)</t>
  </si>
  <si>
    <t>F71</t>
  </si>
  <si>
    <t>UPOŚLEDZENIE UMYSŁOWE UMIARKOWANE</t>
  </si>
  <si>
    <t>F51</t>
  </si>
  <si>
    <t>NIEORGANICZNE ZABURZENIA SNU</t>
  </si>
  <si>
    <t>F03</t>
  </si>
  <si>
    <t>OTĘPIENIE BLIŻEJ NIEOKREŚLONE</t>
  </si>
  <si>
    <t>F39</t>
  </si>
  <si>
    <t>ZABURZENIA NASTROJU (AFEKTYWNE), NIEOKREŚLONE</t>
  </si>
  <si>
    <t>F70</t>
  </si>
  <si>
    <t>UPOŚLEDZENIE UMYSŁOWE LEKKIE</t>
  </si>
  <si>
    <t>F19</t>
  </si>
  <si>
    <t>ZABURZENIA PSYCHICZNE I ZABURZENIA ZACHOWANIA SPOWODOWANE NAPRZEMIENNYM PRZYJMOWANIEM ŚRODKÓW WYŻEJ WYMIENIONYCH (F10-F18) I INNYCH ŚRODKÓW PSYCHOAKTYWNYCH</t>
  </si>
  <si>
    <t>F84</t>
  </si>
  <si>
    <t>CAŁOŚCIOWE ZABURZENIA ROZWOJOWE</t>
  </si>
  <si>
    <t>F40</t>
  </si>
  <si>
    <t>ZABURZENIA LĘKOWE W POSTACI FOBII</t>
  </si>
  <si>
    <t>F01</t>
  </si>
  <si>
    <t>OTĘPIENIE NACZYNIOWE</t>
  </si>
  <si>
    <t>F13</t>
  </si>
  <si>
    <t>ZABURZENIA PSYCHICZNE I ZABURZENIA ZACHOWANIA SPOWODOWANE PRZYJMOWANIEM SUBSTANCJI NASENNYCH I USPOKAJAJĄCYCH</t>
  </si>
  <si>
    <t>F92</t>
  </si>
  <si>
    <t>MIESZANE ZABURZENIA ZACHOWANIA I EMOCJI</t>
  </si>
  <si>
    <t>F22</t>
  </si>
  <si>
    <t>UPORCZYWE ZABURZENIE UROJENIOWE</t>
  </si>
  <si>
    <t>F61</t>
  </si>
  <si>
    <t>ZABURZENIA OSOBOWOŚCI MIESZANE I INNE</t>
  </si>
  <si>
    <t>F50</t>
  </si>
  <si>
    <t>ZABURZENIA ODŻYWIANIA</t>
  </si>
  <si>
    <t>F25</t>
  </si>
  <si>
    <t>ZABURZENIA SCHIZOAFEKTYWNE</t>
  </si>
  <si>
    <t>F72</t>
  </si>
  <si>
    <t>UPOŚLEDZENIE UMYSŁOWE ZNACZNE</t>
  </si>
  <si>
    <t>F93</t>
  </si>
  <si>
    <t>ZABURZENIA EMOCJONALNE ROZPOCZYNAJĄCE SIĘ ZWYKLE W DZIECIŃSTWIE</t>
  </si>
  <si>
    <t>F90</t>
  </si>
  <si>
    <t>ZABURZENIE HIPERKINETYCZNE (ZESPOŁY NADPOBUDLIWOŚCI RUCHOWEJ)</t>
  </si>
  <si>
    <t>F23</t>
  </si>
  <si>
    <t>OSTRE I PRZEMIJAJĄCE ZABURZENIA PSYCHOTYCZNE</t>
  </si>
  <si>
    <t>F44</t>
  </si>
  <si>
    <t>ZABURZENIA DYSOCJACYJNE (KONWERSYJNE)</t>
  </si>
  <si>
    <t>F21</t>
  </si>
  <si>
    <t>ZABURZENIE TYPU SCHIZOFRENII (SCHIZOTYPOWE)</t>
  </si>
  <si>
    <t>F02</t>
  </si>
  <si>
    <t>OTĘPIENIE W INNYCH CHOROBACH, KLASYFIKOWANYCH GDZIE INDZIEJ</t>
  </si>
  <si>
    <t>F99</t>
  </si>
  <si>
    <t>ZABURZENIA PSYCHICZNE, INACZEJ NIEOKREŚLONE</t>
  </si>
  <si>
    <t>F63</t>
  </si>
  <si>
    <t>ZABURZENIA NAWYKÓW I POPĘDÓW (IMPULSÓW)</t>
  </si>
  <si>
    <t>F73</t>
  </si>
  <si>
    <t>UPOŚLEDZENIE UMYSŁOWE GŁĘBOKIE</t>
  </si>
  <si>
    <t>F11</t>
  </si>
  <si>
    <t>ZABURZENIA PSYCHICZNE I ZABURZENIA ZACHOWANIA SPOWODOWANE UŻYWANIEM OPIATÓW</t>
  </si>
  <si>
    <t>F91</t>
  </si>
  <si>
    <t>ZABURZENIA ZACHOWANIA</t>
  </si>
  <si>
    <t>F95</t>
  </si>
  <si>
    <t>TIKI</t>
  </si>
  <si>
    <t>F98</t>
  </si>
  <si>
    <t>INNE ZABURZENIA ZACHOWANIA I EMOCJI ROZPOCZYNAJĄCE SIĘ ZWYKLE W DZIECIŃSTWIE I W WIEKU MŁODZIEŃCZYM</t>
  </si>
  <si>
    <t>F12</t>
  </si>
  <si>
    <t>ZABURZENIA PSYCHICZNE I ZABURZENIA ZACHOWANIA SPOWODOWANE UŻYWANIEM KANABINOLI</t>
  </si>
  <si>
    <t>F09</t>
  </si>
  <si>
    <t>NIEOKREŚLONE ZABURZENIA PSYCHICZNE ORGANICZNE LUB OBJAWOWE</t>
  </si>
  <si>
    <t>F94</t>
  </si>
  <si>
    <t>ZABURZENIA FUNKCJONOWANIA SPOŁECZNEGO ROZPOCZYNAJĄCE SIĘ ZWYKLE W DZIECIŃSTWIE LUB W WIEKU MŁODZIEŃCZYM</t>
  </si>
  <si>
    <t>F29</t>
  </si>
  <si>
    <t>NIEOKREŚLONA PSYCHOZA NIEORGANICZNA</t>
  </si>
  <si>
    <t>F79</t>
  </si>
  <si>
    <t>UPOŚLEDZENIE UMYSŁOWE, NIEOKREŚLONE</t>
  </si>
  <si>
    <t>F15</t>
  </si>
  <si>
    <t>ZABURZENIA PSYCHICZNE I ZABURZENIA ZACHOWANIA SPOWODOWANE UŻYWANIEM INNYCH NIŻ KOKAINA ŚRODKÓW POBUDZAJĄCYCH W TYM KOFEINY</t>
  </si>
  <si>
    <t>F28</t>
  </si>
  <si>
    <t>INNE NIEORGANICZNE ZABURZENIA PSYCHOTROPOWE</t>
  </si>
  <si>
    <t>F30</t>
  </si>
  <si>
    <t>EPIZOD MANIAKALNY</t>
  </si>
  <si>
    <t>F05</t>
  </si>
  <si>
    <t>MAJACZENIE NIE WYWOŁANE ALKOHOLEM I INNYMI SUBSTANCJAMI PSYCHOAKTYWNYMI</t>
  </si>
  <si>
    <t>F64</t>
  </si>
  <si>
    <t>ZABURZENIA IDENTYFIKACJI PŁCIOWEJ</t>
  </si>
  <si>
    <t>F52</t>
  </si>
  <si>
    <t>DYSFUNKCJA SEKSUALNA NIE SPOWODOWANA ZABURZENIEM ORGANICZNYM ANI CHOROBĄ SOMATYCZNĄ</t>
  </si>
  <si>
    <t>F69</t>
  </si>
  <si>
    <t>ZABURZENIA OSOBOWOŚCI I ZACHOWANIA U DOROSŁYCH, NIEOKREŚLONE</t>
  </si>
  <si>
    <t>F54</t>
  </si>
  <si>
    <t>CZYNNIKI PSYCHOLOGICZNE I BEHAWIORALNE ZWIĄZANE Z ZABURZENIAMI LUB CHOROBAMI KLASYFIKOWANYMI W INNYCH ROZDZIAŁACH</t>
  </si>
  <si>
    <t>F53</t>
  </si>
  <si>
    <t>ZABURZENIA PSYCHICZNE ZWIĄZANE Z PORODEM, NIESKLASYFIKOWANE GDZIE INDZIEJ</t>
  </si>
  <si>
    <t>F17</t>
  </si>
  <si>
    <t>ZABURZENIA PSYCHICZNE I ZABURZENIA ZACHOWANIA SPOWODOWANE PALENIEM TYTONIU</t>
  </si>
  <si>
    <t>F80</t>
  </si>
  <si>
    <t>SPECYFICZNE ZABURZENIA ROZWOJU MOWY I JĘZYKA</t>
  </si>
  <si>
    <t>F04</t>
  </si>
  <si>
    <t>ORGANICZNY ZESPÓŁ AMNESTYCZNY NIE WYWOŁANY ALKOHOLEM I INNYMI SUBSTANCJAMI PSYCHOAKTYWNYMI</t>
  </si>
  <si>
    <t>F65</t>
  </si>
  <si>
    <t>ZABURZENIA PREFERENCJI SEKSUALNYCH</t>
  </si>
  <si>
    <t>F62</t>
  </si>
  <si>
    <t>TRWAŁE ZMIANY OSOBOWOŚCI NIE WYNIKAJĄCE Z USZKODZENIA ANI Z CHOROBY MÓZGU</t>
  </si>
  <si>
    <t>F78</t>
  </si>
  <si>
    <t>INNE UPOŚLEDZENIE UMYSŁOWE</t>
  </si>
  <si>
    <t>F68</t>
  </si>
  <si>
    <t>INNE ZABURZENIA OSOBOWOŚCI I ZACHOWANIA U DOROSŁYCH</t>
  </si>
  <si>
    <t>F81</t>
  </si>
  <si>
    <t>SPECYFICZNE ZABURZENIA ROZWOJU UMIEJĘTNOŚCI SZKOLNYCH</t>
  </si>
  <si>
    <t>F88</t>
  </si>
  <si>
    <t>INNE ZABURZENIA ROZWOJU PSYCHICZNEGO (PSYCHOLOGICZNEGO)</t>
  </si>
  <si>
    <t>F83</t>
  </si>
  <si>
    <t>MIESZANE SPECYFICZNE ZABURZENIA ROZWOJOWE</t>
  </si>
  <si>
    <t>F89</t>
  </si>
  <si>
    <t>ZABURZENIE ROZWOJU PSYCHICZNEGO (PSYCHOLOGICZNEGO), NIEOKREŚLONE</t>
  </si>
  <si>
    <t>F66</t>
  </si>
  <si>
    <t>ZABURZENIA PSYCHOLOGICZNE I ZABURZENIA ZACHOWANIA ZWIĄZANE Z ROZWOJEM O ORIĘTACJĄ SEKSUALNĄ</t>
  </si>
  <si>
    <t>F14</t>
  </si>
  <si>
    <t>ZABURZENIA PSYCHICZNE I ZABURZENIA ZACHOWANIA SPOWODOWANE UŻYWANIEM KOKAINY</t>
  </si>
  <si>
    <t>F24</t>
  </si>
  <si>
    <t>INDUKOWANE ZABURZENIA UROJENIOWE</t>
  </si>
  <si>
    <t>F59</t>
  </si>
  <si>
    <t>NIEOKREŚLONE ZESPOŁY BEHAWIORALNE ZWIĄZANE Z ZABURZENIAMI FIZJOLOGICZNYMI I CZYNNIKAMI FIZYCZNYMI</t>
  </si>
  <si>
    <t>F82</t>
  </si>
  <si>
    <t>SPECYFICZNE ZABURZENIE ROZWOJU FUNKCJI MOTORYCZNYCH</t>
  </si>
  <si>
    <t>F16</t>
  </si>
  <si>
    <t>ZABURZENIA PSYCHICZNE I ZABURZENIA ZACHOWANIA SPOWODOWANE UŻYWANIEM HALUCYNOGENÓW</t>
  </si>
  <si>
    <t>F55</t>
  </si>
  <si>
    <t>NADUŻYWANIE SUBSTANCJI NIE POWODUJACYCH UZALEŻNIENIA</t>
  </si>
  <si>
    <t>F18</t>
  </si>
  <si>
    <t>ZABURZENIA PSYCHICZNE I ZABURZENIA ZACHOWANIA SPOWODOWANE ODURZANIEM SIĘ LOTNYMI ROZPUSZCZALNIKAMI ORGANICZNYMI</t>
  </si>
  <si>
    <t>Wykres 2.22: Recepty na refundowane leki przeciwdepresyjne a świadczenia udzielone z powodu zaburzeń psychicznych (F00-F99)</t>
  </si>
  <si>
    <t/>
  </si>
  <si>
    <t>w tym, spośród 'nie miało', świadczenie z rozpoznaniem głównym F00-F99 w 2020 r.:</t>
  </si>
  <si>
    <t>w tym, spośród 'nie miało', świadczenie z rozpoznaniem głównym F00-F99 w 2019 r.:</t>
  </si>
  <si>
    <t>w tym, spośród 'nie miało', świadczenie z rozpoznaniem głównym F00-F99 w 2018 r.:</t>
  </si>
  <si>
    <t xml:space="preserve">miało: </t>
  </si>
  <si>
    <t xml:space="preserve">nie miało: </t>
  </si>
  <si>
    <t>Tabela 2.21: Informacje o realizacji recept na leki przeciwdepresyjne (refundowane i nierefundowane przez NFZ)(2019-2021)</t>
  </si>
  <si>
    <t>Liczba pacjentów (w mln)</t>
  </si>
  <si>
    <t>Liczba opakowań leków (w mln)</t>
  </si>
  <si>
    <t>Średnia liczba opakowań na pacjenta</t>
  </si>
  <si>
    <t>Wartość sprzedaży (w mln zł)</t>
  </si>
  <si>
    <t>Źródło: Żródło: opracowanie własne na podstawie danych CeZ</t>
  </si>
  <si>
    <t>Wykres 2.23a: Struktura wieku pacjentów realizujących recepty na leki przeciwdepresyjne— leki refundowane i nierefundowane (2019-2021)</t>
  </si>
  <si>
    <t>Rok realizacji</t>
  </si>
  <si>
    <t>&lt;18</t>
  </si>
  <si>
    <t>75-84</t>
  </si>
  <si>
    <t>Wykres 2.23b: Struktura płci pacjentów realizujących recepty na leki przeciwdepresyjne— leki refundowane i nierefundowane (2019-2021)</t>
  </si>
  <si>
    <t>Wykres 2.24a: Liczba opakowań na osobę ze względu na grupy wiekowe dla leków przeciwdepresyjnych — leki refundowane i nierefundowane (2019-2021)</t>
  </si>
  <si>
    <t>Średnia l. opakowań</t>
  </si>
  <si>
    <t>Wykres 2.24b: Liczba opakowań na osobę ze względu na płeć dla leków przeciwdepresyjnych — leki refundowane i nirefundowane (2019-2021)</t>
  </si>
  <si>
    <t>Wykres 2.25: Struktura liczby opakowań wg poziomów odpłatności pacjenta dla leków przeciwdepresyjnych—leki refundowane i nierefundowane (2019-2021)</t>
  </si>
  <si>
    <t>Kod odpłatności</t>
  </si>
  <si>
    <t>Procent w roku</t>
  </si>
  <si>
    <t>100% - leki nierefundowane</t>
  </si>
  <si>
    <t>100% - leki refundowane</t>
  </si>
  <si>
    <t>Refundowane</t>
  </si>
  <si>
    <t>Tabela 2.21a: Liczba pacjentów, którzy wykupili leki przeciwdepresyjne (refundowane i nierefundowane przez NFZ) wg dwudziestu najczęściej występujących substancji czynnych (2019-2021)</t>
  </si>
  <si>
    <t>Liczba pacjentów w 2019 roku (w tys.)</t>
  </si>
  <si>
    <t>Liczba pacjentów w 2020 roku (w tys.)</t>
  </si>
  <si>
    <t>Liczba pacjentów w 2021 roku (w tys.)</t>
  </si>
  <si>
    <t>escitalopramum</t>
  </si>
  <si>
    <t>opipramolum</t>
  </si>
  <si>
    <t>citalopramum</t>
  </si>
  <si>
    <t>doxepinum</t>
  </si>
  <si>
    <t>opipramoli dihydrochloridum</t>
  </si>
  <si>
    <t>mirtazapinum</t>
  </si>
  <si>
    <t>mianserinum</t>
  </si>
  <si>
    <t>bupropioni hydrochloridum</t>
  </si>
  <si>
    <t>Tabela 2.21b: Liczba sprzedanych opakowań na leki przeciwdepresyjne (refundowane i nierefundowane przez NFZ) wg dwudziestu najczęściej występujących substancji czynnych (2019-2021)</t>
  </si>
  <si>
    <t>Liczba opakowań w 2019 roku (w tys.)</t>
  </si>
  <si>
    <t>% opakowań z substancją czynną w 2019 roku</t>
  </si>
  <si>
    <t>Liczba opakowań w 2020 roku (w tys.)</t>
  </si>
  <si>
    <t>% opakowań z substancją czynną w 2020 roku</t>
  </si>
  <si>
    <t>Liczba opakowań w 2021 roku (w tys.)</t>
  </si>
  <si>
    <t>% opakowań z substancją czynną w 2021 roku</t>
  </si>
  <si>
    <t>16%</t>
  </si>
  <si>
    <t>18%</t>
  </si>
  <si>
    <t>20%</t>
  </si>
  <si>
    <t>11%</t>
  </si>
  <si>
    <t>13%</t>
  </si>
  <si>
    <t>15%</t>
  </si>
  <si>
    <t>12%</t>
  </si>
  <si>
    <t>9%</t>
  </si>
  <si>
    <t>6%</t>
  </si>
  <si>
    <t>7%</t>
  </si>
  <si>
    <t>5%</t>
  </si>
  <si>
    <t>4%</t>
  </si>
  <si>
    <t>3%</t>
  </si>
  <si>
    <t>2%</t>
  </si>
  <si>
    <t>1%</t>
  </si>
  <si>
    <t>0%</t>
  </si>
  <si>
    <t>Wykres 2.26: Rozkład wieku pacjentów wybranych do analizy ciągłości farmakoterapii refundowanymi lekami przeciwdepresyjnym na przykładzie sertralinum – pacjenci rozpoczynający terapię substancją sertralinum w 2020 r.</t>
  </si>
  <si>
    <t>Analizę tego, w jakim stopniu pacjenci realizują założenia terapii farmakologicznej w leczeniu epizodów depresji, wykonano na grupie pacjentów, którzy w 2020 roku zrealizowali co najmniej jedną receptę na lek refundowany z substancją czynną sertralinum, a w 2019 roku nie zrealizowali ani jednej recepty na lek refundowany z tą substancją. Okres obserwacji pacjentów trwał od daty realizacji pierwszej recepty w 2020 roku do końca 2021 roku</t>
  </si>
  <si>
    <t xml:space="preserve"> Z analizy wyłączono osoby, które zmarły w ciągu 180 dni od realizacji pierwszej recepty na refundowany lek antydepresyjny. Ponadto z analizy wykluczono również pacjentów, którzy w czasie obserwacji, czyli od realizacji pierwszej recepty do końca okresu obserwacji zrealizowali receptę na lek przeciwdepresyjny z grupy SSRI z inną substancją czynną niż sertralinum</t>
  </si>
  <si>
    <t>Tabela 2.22: Mediana długości leczenia lekiem refundowanym z substancją czynną sertralinum (czas pomiędzy datą realizacji pierwszej recepty a datą zakończenia terapii) oraz odsetek osób, dla których długość leczenia wynosiła co najmniej 180 dni wg grup wiekowych</t>
  </si>
  <si>
    <t>Liczba osób (tys.)</t>
  </si>
  <si>
    <t>Odsetek w analizowanej populacji</t>
  </si>
  <si>
    <t>Mediana długości leczenia</t>
  </si>
  <si>
    <t>Nowi</t>
  </si>
  <si>
    <t>Powracający</t>
  </si>
  <si>
    <t>Ogółem</t>
  </si>
  <si>
    <t>Wykres 2.27: Długość trwania farmakoterapii refundowanymi lekami przeciwdepresyjnymi zawierającymi substancję czynną sertralinum wg grup wiekowych</t>
  </si>
  <si>
    <t>Kategoria</t>
  </si>
  <si>
    <t>mniej niż 180 dni</t>
  </si>
  <si>
    <t>180-269 dni</t>
  </si>
  <si>
    <t>270-359 dni</t>
  </si>
  <si>
    <t>co najmniej 360 dni</t>
  </si>
  <si>
    <t>Tabela 2.23: Długość trwania farmakoterapii refundowanymi lekami przeciwdepresyjnymi zawierającymi substancję czynną sertralinum wg grup wiekowych</t>
  </si>
  <si>
    <t>Odsetek osób, dla których leczenie trwało krócej niż 180 dni</t>
  </si>
  <si>
    <t>Odsetek osób, dla których leczenie trwało 180-269 dni</t>
  </si>
  <si>
    <t>Odsetek osób, dla których leczenie trwało 270-359 dni</t>
  </si>
  <si>
    <t>Odsetek osób, dla których leczenie trwało co najmniej 360 dni</t>
  </si>
  <si>
    <t>Wykres 2.28: Odsetki pacjentów, których farmakoterapia lekami refundowanymi z substancją sertralinum trwała co najmniej 180 dni według województw</t>
  </si>
  <si>
    <t>Wykres 2.29: Wskaźnik proporcji pokrycia dni (PDC, ang. proportion of days covered) lekami refundowanymi z sertralinum wg grup wiekowych</t>
  </si>
  <si>
    <t>PDC</t>
  </si>
  <si>
    <t>0-49%</t>
  </si>
  <si>
    <t>50-79%</t>
  </si>
  <si>
    <t>80-99%</t>
  </si>
  <si>
    <t>100%</t>
  </si>
  <si>
    <t>Tabela 2.24: Wskaźnik proporcji pokrycia dni (PDC, ang. proportion of days covered) lekami refundowanymi z sertralinum wg grup wiekowych</t>
  </si>
  <si>
    <t>PDC 0-49%</t>
  </si>
  <si>
    <t>PDC 50-79%</t>
  </si>
  <si>
    <t>PDC 80-99%</t>
  </si>
  <si>
    <t>PDC 100%</t>
  </si>
  <si>
    <t>Wykres 3.1: Liczba zwolnień (w tys.) z tytułu choroby własnej z powodu dużej depresji—F32, F33 wg ICD-10 (2013–2021)</t>
  </si>
  <si>
    <t>Liczba zaświadczeń</t>
  </si>
  <si>
    <t>Źródło: opracowanie własne na podstawie danych ZUS</t>
  </si>
  <si>
    <t>Wykres 3.2: Liczba dni (w mln) zwolnień lekarskich z tytułu choroby własnej z powodu dużej depresji—F32, F33 wg ICD-10 (2013–2021)</t>
  </si>
  <si>
    <t>Liczba dni</t>
  </si>
  <si>
    <t>Wykres 3.3: Średnia długość zwolnienia (w dniach) z tytułu choroby własnej z powodu depresji—F32, F33 wg ICD-10 (2013–2021)</t>
  </si>
  <si>
    <t>Średnia długość zwolnienia (w dniach)</t>
  </si>
  <si>
    <t>Wykres 3.4: Odsetek orzeczeń z rozpoznaniem dużej depresji (F32, F33 wg ICD-10) wg kategorii stopnia niezdolności do pracy—kobiety (2013–2021)</t>
  </si>
  <si>
    <t>Stopień niezdolności</t>
  </si>
  <si>
    <t>Częściowa niezdolność do pracy</t>
  </si>
  <si>
    <t>Całkowita niezdolność do pracy</t>
  </si>
  <si>
    <t>Niezdolność do samodzielnej egzystencji</t>
  </si>
  <si>
    <t>Wykres 3.5: Odsetek orzeczeń z rozpoznaniem dużej depresji (F32, F33 wg ICD-10) wg kategorii stopnia niezdolności do pracy—mężczyźni (2013–2021)</t>
  </si>
  <si>
    <t>Tabela 3.1: Liczba wystawionych orzeczeń z powodu ciężkiej depresji (F32, F33 wg ICD-10) w celach rentowych wg stopnia niezdolności do pracy (2013–2021)</t>
  </si>
  <si>
    <t>Łącznie</t>
  </si>
  <si>
    <t>Wykres 3.6: Liczba ponownych orzeczeń o niezdolności do pracy z powodu dużej depresji (F32, F33 wg ICD-10) wystawionych dla celów rentowych wg płci (2013–2021)</t>
  </si>
  <si>
    <t>Liczba orzeczeń</t>
  </si>
  <si>
    <t>Wykres 3.7: Liczba orzeczeń z rozpoznaniem dużej depresji (F32, F33 wg ICD-10) wg kategorii stopnia niezdolności do pracy—kobiety (2013–2021)</t>
  </si>
  <si>
    <t>Wykres 3.8: Liczba orzeczeń z rozpoznaniem dużej depresji (F32, F33 wg ICD-10) wg kategorii stopnia niezdolności do pracy—mężczyźni (2013–2021)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</si>
  <si>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ratunkowych, świadczeń CZP rozliczanych ryczałtem).  </t>
  </si>
  <si>
    <t>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</si>
  <si>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Leki przeciwdepresyjne - grupa N06A wg ATC</t>
  </si>
  <si>
    <t>Na podstawie dostępnych danych o realizacji recepty nie ma możliwości określenia, w związku z jakim wskazaniem została zrealizowana recepta, dlatego też przestawionych informacji nie należy uznawać jako związanych wyłącznie z leczeniem depresji (leki przeciwdepresyjne z grupy N06A stosowane są w leczeniu depresji, jak również w leczeniu innych chorób).</t>
  </si>
  <si>
    <t>Spośród 1 510 950 osób, którym w 2021 r. wystawiono receptę na leki przeciwdepresyjne, świadczenie z rozpoznaniem głównym F00-F99 w 2021 r.:</t>
  </si>
  <si>
    <t>Z analizy wyłączono osoby, które zmarły w ciągu 180 dni od realizacji pierwszej recepty na refundowany lek antydepresyjny. Ponadto z analizy wykluczono również pacjentów, którzy w czasie obserwacji, czyli od realizacji pierwszej recepty do końca okresu obserwacji zrealizowali receptę na lek przeciwdepresyjny z grupy SSRI z inną substancją czynną niż sertralinum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</si>
</sst>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%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6" xfId="0" applyFont="1" applyBorder="1"/>
    <xf numFmtId="0" fontId="3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43" fontId="1" fillId="0" borderId="0" xfId="1" applyFont="1"/>
    <xf numFmtId="43" fontId="0" fillId="0" borderId="0" xfId="1" applyFont="1"/>
    <xf numFmtId="43" fontId="1" fillId="0" borderId="2" xfId="1" applyFont="1" applyBorder="1"/>
    <xf numFmtId="43" fontId="1" fillId="0" borderId="6" xfId="1" applyFont="1" applyBorder="1"/>
    <xf numFmtId="43" fontId="1" fillId="0" borderId="8" xfId="1" applyFont="1" applyBorder="1"/>
    <xf numFmtId="166" fontId="1" fillId="0" borderId="0" xfId="1" applyNumberFormat="1" applyFont="1"/>
    <xf numFmtId="166" fontId="0" fillId="0" borderId="0" xfId="1" applyNumberFormat="1" applyFont="1"/>
    <xf numFmtId="166" fontId="1" fillId="0" borderId="2" xfId="1" applyNumberFormat="1" applyFont="1" applyBorder="1"/>
    <xf numFmtId="166" fontId="1" fillId="0" borderId="6" xfId="1" applyNumberFormat="1" applyFont="1" applyBorder="1"/>
    <xf numFmtId="166" fontId="1" fillId="0" borderId="8" xfId="1" applyNumberFormat="1" applyFont="1" applyBorder="1"/>
    <xf numFmtId="167" fontId="0" fillId="0" borderId="0" xfId="1" applyNumberFormat="1" applyFont="1"/>
    <xf numFmtId="167" fontId="1" fillId="0" borderId="2" xfId="1" applyNumberFormat="1" applyFont="1" applyBorder="1"/>
    <xf numFmtId="167" fontId="1" fillId="0" borderId="6" xfId="1" applyNumberFormat="1" applyFont="1" applyBorder="1"/>
    <xf numFmtId="167" fontId="1" fillId="0" borderId="8" xfId="1" applyNumberFormat="1" applyFont="1" applyBorder="1"/>
    <xf numFmtId="43" fontId="0" fillId="0" borderId="0" xfId="1" applyNumberFormat="1" applyFont="1"/>
    <xf numFmtId="43" fontId="1" fillId="0" borderId="6" xfId="1" applyNumberFormat="1" applyFont="1" applyBorder="1"/>
    <xf numFmtId="9" fontId="0" fillId="0" borderId="0" xfId="2" applyFont="1"/>
    <xf numFmtId="164" fontId="0" fillId="0" borderId="0" xfId="2" applyNumberFormat="1" applyFont="1"/>
    <xf numFmtId="164" fontId="1" fillId="0" borderId="6" xfId="2" applyNumberFormat="1" applyFont="1" applyBorder="1"/>
    <xf numFmtId="9" fontId="1" fillId="0" borderId="2" xfId="2" applyFont="1" applyBorder="1"/>
    <xf numFmtId="164" fontId="1" fillId="0" borderId="2" xfId="2" applyNumberFormat="1" applyFont="1" applyBorder="1"/>
    <xf numFmtId="164" fontId="1" fillId="0" borderId="8" xfId="2" applyNumberFormat="1" applyFont="1" applyBorder="1"/>
    <xf numFmtId="43" fontId="1" fillId="0" borderId="2" xfId="1" applyNumberFormat="1" applyFont="1" applyBorder="1"/>
    <xf numFmtId="43" fontId="1" fillId="0" borderId="8" xfId="1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43" fontId="1" fillId="0" borderId="0" xfId="1" applyNumberFormat="1" applyFont="1"/>
    <xf numFmtId="43" fontId="2" fillId="2" borderId="5" xfId="1" applyFont="1" applyFill="1" applyBorder="1"/>
    <xf numFmtId="166" fontId="2" fillId="2" borderId="5" xfId="1" applyNumberFormat="1" applyFont="1" applyFill="1" applyBorder="1"/>
    <xf numFmtId="43" fontId="2" fillId="2" borderId="3" xfId="1" applyFont="1" applyFill="1" applyBorder="1"/>
    <xf numFmtId="0" fontId="5" fillId="0" borderId="7" xfId="0" applyFont="1" applyBorder="1"/>
    <xf numFmtId="43" fontId="5" fillId="0" borderId="6" xfId="1" applyFont="1" applyBorder="1"/>
    <xf numFmtId="43" fontId="5" fillId="0" borderId="8" xfId="1" applyFont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6" fontId="5" fillId="0" borderId="6" xfId="1" applyNumberFormat="1" applyFont="1" applyBorder="1"/>
    <xf numFmtId="43" fontId="5" fillId="0" borderId="6" xfId="1" applyNumberFormat="1" applyFont="1" applyBorder="1"/>
    <xf numFmtId="43" fontId="5" fillId="0" borderId="8" xfId="1" applyNumberFormat="1" applyFont="1" applyBorder="1"/>
    <xf numFmtId="167" fontId="5" fillId="0" borderId="6" xfId="1" applyNumberFormat="1" applyFont="1" applyBorder="1"/>
    <xf numFmtId="166" fontId="2" fillId="2" borderId="3" xfId="1" applyNumberFormat="1" applyFont="1" applyFill="1" applyBorder="1"/>
    <xf numFmtId="0" fontId="6" fillId="2" borderId="3" xfId="0" applyFont="1" applyFill="1" applyBorder="1"/>
    <xf numFmtId="9" fontId="1" fillId="0" borderId="2" xfId="0" applyNumberFormat="1" applyFont="1" applyBorder="1"/>
    <xf numFmtId="9" fontId="1" fillId="0" borderId="8" xfId="0" applyNumberFormat="1" applyFont="1" applyBorder="1"/>
    <xf numFmtId="164" fontId="1" fillId="0" borderId="0" xfId="0" applyNumberFormat="1" applyFont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9" fontId="1" fillId="0" borderId="0" xfId="2" applyFont="1"/>
    <xf numFmtId="9" fontId="5" fillId="0" borderId="6" xfId="2" applyFont="1" applyBorder="1"/>
    <xf numFmtId="9" fontId="5" fillId="0" borderId="8" xfId="2" applyFont="1" applyBorder="1"/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</xdr:colOff>
      <xdr:row>1</xdr:row>
      <xdr:rowOff>95250</xdr:rowOff>
    </xdr:from>
    <xdr:ext cx="5114925" cy="68199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4" y="285750"/>
          <a:ext cx="5114925" cy="68199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649339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6716712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9526</xdr:colOff>
      <xdr:row>1</xdr:row>
      <xdr:rowOff>142875</xdr:rowOff>
    </xdr:from>
    <xdr:ext cx="5848350" cy="3340651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1" y="333375"/>
          <a:ext cx="5848350" cy="3340651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</xdr:row>
      <xdr:rowOff>133351</xdr:rowOff>
    </xdr:from>
    <xdr:ext cx="5850000" cy="325045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23851"/>
          <a:ext cx="5850000" cy="3250459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1</xdr:rowOff>
    </xdr:from>
    <xdr:ext cx="5850000" cy="325045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381001"/>
          <a:ext cx="5850000" cy="3250459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91163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400000" cy="72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381000"/>
          <a:ext cx="5400000" cy="72000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0</xdr:row>
      <xdr:rowOff>171451</xdr:rowOff>
    </xdr:from>
    <xdr:ext cx="5850000" cy="380175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71451"/>
          <a:ext cx="5850000" cy="3801757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1</xdr:row>
      <xdr:rowOff>47626</xdr:rowOff>
    </xdr:from>
    <xdr:ext cx="5850000" cy="380175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5" y="238126"/>
          <a:ext cx="5850000" cy="3801757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699927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0</xdr:row>
      <xdr:rowOff>180975</xdr:rowOff>
    </xdr:from>
    <xdr:ext cx="4391025" cy="356814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180975"/>
          <a:ext cx="4391025" cy="3568143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1</xdr:row>
      <xdr:rowOff>161925</xdr:rowOff>
    </xdr:from>
    <xdr:ext cx="4600575" cy="3738424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352425"/>
          <a:ext cx="4600575" cy="373842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969978" cy="40386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381000"/>
          <a:ext cx="4969978" cy="403860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714376</xdr:colOff>
      <xdr:row>1</xdr:row>
      <xdr:rowOff>95250</xdr:rowOff>
    </xdr:from>
    <xdr:ext cx="4857750" cy="323792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6" y="285750"/>
          <a:ext cx="4857750" cy="3237929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190501</xdr:colOff>
      <xdr:row>1</xdr:row>
      <xdr:rowOff>133350</xdr:rowOff>
    </xdr:from>
    <xdr:ext cx="5695949" cy="32535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1" y="323850"/>
          <a:ext cx="5695949" cy="3253597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1</xdr:row>
      <xdr:rowOff>85725</xdr:rowOff>
    </xdr:from>
    <xdr:ext cx="5695200" cy="325317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276225"/>
          <a:ext cx="5695200" cy="325317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1</xdr:rowOff>
    </xdr:from>
    <xdr:ext cx="3600000" cy="654545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5" y="381001"/>
          <a:ext cx="3600000" cy="6545455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1</xdr:rowOff>
    </xdr:from>
    <xdr:ext cx="5688000" cy="324905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381001"/>
          <a:ext cx="5688000" cy="3249057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600000" cy="654545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5" y="381000"/>
          <a:ext cx="3600000" cy="654545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2</xdr:row>
      <xdr:rowOff>114300</xdr:rowOff>
    </xdr:from>
    <xdr:ext cx="3771900" cy="528193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5" y="495300"/>
          <a:ext cx="3771900" cy="528193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649772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2"/>
  <sheetViews>
    <sheetView tabSelected="1" workbookViewId="0"/>
  </sheetViews>
  <sheetFormatPr defaultColWidth="11.42578125" defaultRowHeight="15" x14ac:dyDescent="0.25"/>
  <sheetData>
    <row r="1" spans="1:1" x14ac:dyDescent="0.25">
      <c r="A1" s="11" t="str">
        <f>HYPERLINK("#'Wykres 1.1a'!A1", "Wykres 1.1a: Odsetek osób chorych na depresję (F32, F33, F34.1 wg ICD-10) w wybranych krajach europejskich w roku 2014 i 2019")</f>
        <v>Wykres 1.1a: Odsetek osób chorych na depresję (F32, F33, F34.1 wg ICD-10) w wybranych krajach europejskich w roku 2014 i 2019</v>
      </c>
    </row>
    <row r="2" spans="1:1" x14ac:dyDescent="0.25">
      <c r="A2" s="11" t="str">
        <f>HYPERLINK("#'Wykres 1.1b'!A1", "Wykres 1.1b: Standaryzowany wiekiem odsetek osób chorych na depresję (F32, F33, F34.1 wg ICD-10) w wybranych krajach europejskich w roku 2014 i 2019")</f>
        <v>Wykres 1.1b: Standaryzowany wiekiem odsetek osób chorych na depresję (F32, F33, F34.1 wg ICD-10) w wybranych krajach europejskich w roku 2014 i 2019</v>
      </c>
    </row>
    <row r="3" spans="1:1" x14ac:dyDescent="0.25">
      <c r="A3" s="11" t="str">
        <f>HYPERLINK("#'Wykres 1.2'!A1", "Wykres 1.2: Liczba osób chorych na depresję (F32, F33, F34.1 wg ICD-10) w Polsce (2000-2019) jako odsetek ludności (lewy wykres) i w wartościach bezwzględnych (prawy wykres)")</f>
        <v>Wykres 1.2: Liczba osób chorych na depresję (F32, F33, F34.1 wg ICD-10) w Polsce (2000-2019) jako odsetek ludności (lewy wykres) i w wartościach bezwzględnych (prawy wykres)</v>
      </c>
    </row>
    <row r="4" spans="1:1" x14ac:dyDescent="0.25">
      <c r="A4" s="11" t="str">
        <f>HYPERLINK("#'Wykres 1.3a'!A1", "Wykres 1.3a: Odsetek osób chorych na depresję (F32, F33, F34.1 wg ICD-10) w wybranych krajach europejskich – kobiety (2019)")</f>
        <v>Wykres 1.3a: Odsetek osób chorych na depresję (F32, F33, F34.1 wg ICD-10) w wybranych krajach europejskich – kobiety (2019)</v>
      </c>
    </row>
    <row r="5" spans="1:1" x14ac:dyDescent="0.25">
      <c r="A5" s="11" t="str">
        <f>HYPERLINK("#'Wykres 1.3b'!A1", "Wykres 1.3b: Odsetek osób chorych na depresję (F32, F33, F34.1 wg ICD-10) w wybranych krajach europejskich – mężczyźni (2019)")</f>
        <v>Wykres 1.3b: Odsetek osób chorych na depresję (F32, F33, F34.1 wg ICD-10) w wybranych krajach europejskich – mężczyźni (2019)</v>
      </c>
    </row>
    <row r="6" spans="1:1" x14ac:dyDescent="0.25">
      <c r="A6" s="11" t="str">
        <f>HYPERLINK("#'Wykres 1.4'!A1", "Wykres 1.4: Udział DALY (utracone lata życia z powodu choroby skorygowane niesprawnością) z powodu depresji (F32, F33, F34.1 wg ICD-10) wśród DALY z powodu wszystkich chorób w wybranych krajach europejskich (2019)")</f>
        <v>Wykres 1.4: Udział DALY (utracone lata życia z powodu choroby skorygowane niesprawnością) z powodu depresji (F32, F33, F34.1 wg ICD-10) wśród DALY z powodu wszystkich chorób w wybranych krajach europejskich (2019)</v>
      </c>
    </row>
    <row r="7" spans="1:1" x14ac:dyDescent="0.25">
      <c r="A7" s="11" t="str">
        <f>HYPERLINK("#'Tabela 2.1'!A1", "Tabela 2.1: Struktura wieku i płci pacjentów, którym udzielono świadczenia z rozpoznaniem głównym lub współistniejącym depresji—F31.3–F31.6, F32, F33, F34.1, F34.8, F34.9, F38, F39 (2013–2021)")</f>
        <v>Tabela 2.1: Struktura wieku i płci pacjentów, którym udzielono świadczenia z rozpoznaniem głównym lub współistniejącym depresji—F31.3–F31.6, F32, F33, F34.1, F34.8, F34.9, F38, F39 (2013–2021)</v>
      </c>
    </row>
    <row r="8" spans="1:1" x14ac:dyDescent="0.25">
      <c r="A8" s="11" t="str">
        <f>HYPERLINK("#'Wykres 2.1'!A1", "Wykres 2.1: Liczba osób, którym udzielono świadczenia z rozpoznaniem depresji (F31.3–F31.6, F32, F33, F34.1, F34.8, F34.9, F38, F39 wg ICD-10, głównym lub współistniejącym) wg grup wiekowych oraz płci (2021)")</f>
        <v>Wykres 2.1: Liczba osób, którym udzielono świadczenia z rozpoznaniem depresji (F31.3–F31.6, F32, F33, F34.1, F34.8, F34.9, F38, F39 wg ICD-10, głównym lub współistniejącym) wg grup wiekowych oraz płci (2021)</v>
      </c>
    </row>
    <row r="9" spans="1:1" x14ac:dyDescent="0.25">
      <c r="A9" s="11" t="str">
        <f>HYPERLINK("#'Wykres 2.2'!A1", "Wykres 2.2: Odsetek osób, którym udzielono świadczenia z rozpoznaniem depresji (F31.3–F31.6, F32, F33, F34.1, F34.8, F34.9, F38, F39 wg ICD-10, głównym lub współistniejącym) wg województwa zamieszkania wśród ludności województwa (2021)")</f>
        <v>Wykres 2.2: Odsetek osób, którym udzielono świadczenia z rozpoznaniem depresji (F31.3–F31.6, F32, F33, F34.1, F34.8, F34.9, F38, F39 wg ICD-10, głównym lub współistniejącym) wg województwa zamieszkania wśród ludności województwa (2021)</v>
      </c>
    </row>
    <row r="10" spans="1:1" x14ac:dyDescent="0.25">
      <c r="A10" s="11" t="str">
        <f>HYPERLINK("#'Tabela 2.2'!A1", "Tabela 2.2: Liczba pacjentów, którym udzielono świadczenia z rozpoznaniem głównym depresji (F31.3–F31.6, F32, F33, F34.1, F34.8, F34.9, F38, F39 wg ICD-10) wg rodzajów świadczeń")</f>
        <v>Tabela 2.2: Liczba pacjentów, którym udzielono świadczenia z rozpoznaniem głównym depresji (F31.3–F31.6, F32, F33, F34.1, F34.8, F34.9, F38, F39 wg ICD-10) wg rodzajów świadczeń</v>
      </c>
    </row>
    <row r="11" spans="1:1" x14ac:dyDescent="0.25">
      <c r="A11" s="11" t="str">
        <f>HYPERLINK("#'Wykres 2.3'!A1", "Wykres 2.3: Liczba pacjentów, którym udzielono świadczenia z rozpoznaniem głównym depresji (F31.3–F31.6, F32, F33, F34.1, F34.8, F34.9, F38, F39 wg ICD-10) wg najczęstszych rodzajów świadczeń—niepełnoletni (2013–2021)")</f>
        <v>Wykres 2.3: Liczba pacjentów, którym udzielono świadczenia z rozpoznaniem głównym depresji (F31.3–F31.6, F32, F33, F34.1, F34.8, F34.9, F38, F39 wg ICD-10) wg najczęstszych rodzajów świadczeń—niepełnoletni (2013–2021)</v>
      </c>
    </row>
    <row r="12" spans="1:1" x14ac:dyDescent="0.25">
      <c r="A12" s="11" t="str">
        <f>HYPERLINK("#'Wykres 2.4'!A1", "Wykres 2.4: Liczba pacjentów, którym udzielono świadczenia z rozpoznaniem głównym depresji (F31.3–F31.6, F32, F33, F34.1, F34.8, F34.9, F38, F39 wg ICD-10) wg najczęstszych rodzajów świadczeń—dorośli (2013–2021)")</f>
        <v>Wykres 2.4: Liczba pacjentów, którym udzielono świadczenia z rozpoznaniem głównym depresji (F31.3–F31.6, F32, F33, F34.1, F34.8, F34.9, F38, F39 wg ICD-10) wg najczęstszych rodzajów świadczeń—dorośli (2013–2021)</v>
      </c>
    </row>
    <row r="13" spans="1:1" x14ac:dyDescent="0.25">
      <c r="A13" s="11" t="str">
        <f>HYPERLINK("#'Tabela 2.3'!A1", "Tabela 2.3: Pacjenci, którym udzielono świadczenia w podstawowej opiece zdrowotnej w związku z depresją—F31.3–F31.6, F32, F33, F34.1, F34.8, F34.9, F38, F39 wg ICD-10 (2013–2021)")</f>
        <v>Tabela 2.3: Pacjenci, którym udzielono świadczenia w podstawowej opiece zdrowotnej w związku z depresją—F31.3–F31.6, F32, F33, F34.1, F34.8, F34.9, F38, F39 wg ICD-10 (2013–2021)</v>
      </c>
    </row>
    <row r="14" spans="1:1" x14ac:dyDescent="0.25">
      <c r="A14" s="11" t="str">
        <f>HYPERLINK("#'Tabela 2.4'!A1", "Tabela 2.4: Liczba pacjentów, którym udzielono świadczenia z rozpoznaniem głównym depresji (F31.3–F31.6, F32, F33, F34.1, F34.8, F34.9, F38, F39 wg ICD-10) wg form opieki (2013–2021)")</f>
        <v>Tabela 2.4: Liczba pacjentów, którym udzielono świadczenia z rozpoznaniem głównym depresji (F31.3–F31.6, F32, F33, F34.1, F34.8, F34.9, F38, F39 wg ICD-10) wg form opieki (2013–2021)</v>
      </c>
    </row>
    <row r="15" spans="1:1" x14ac:dyDescent="0.25">
      <c r="A15" s="11" t="str">
        <f>HYPERLINK("#'Tabela 2.5'!A1", "Tabela 2.5: Świadczenia udzielone w podstawowej opiece zdrowotnej w związku z depresją— F31.3–F31.6, F32, F33, F34.1, F34.8, F34.9, F38, F39 wg ICD-10 (2013–2021)")</f>
        <v>Tabela 2.5: Świadczenia udzielone w podstawowej opiece zdrowotnej w związku z depresją— F31.3–F31.6, F32, F33, F34.1, F34.8, F34.9, F38, F39 wg ICD-10 (2013–2021)</v>
      </c>
    </row>
    <row r="16" spans="1:1" x14ac:dyDescent="0.25">
      <c r="A16" s="11" t="str">
        <f>HYPERLINK("#'Wykres 2.5'!A1", "Wykres 2.5: Zmiana procentowa liczby świadczeń w POZ, SOR/IP/ZRM i świadczeń w POZ z rozpoznaniem głównym Z76 i wystawioną receptą na leki przeciwd...")</f>
        <v>Wykres 2.5: Zmiana procentowa liczby świadczeń w POZ, SOR/IP/ZRM i świadczeń w POZ z rozpoznaniem głównym Z76 i wystawioną receptą na leki przeciwd...</v>
      </c>
    </row>
    <row r="17" spans="1:1" x14ac:dyDescent="0.25">
      <c r="A17" s="11" t="str">
        <f>HYPERLINK("#'Tabela 2.6'!A1", "Tabela 2.6: Świadczenia udzielone  z rozpoznaniem głównym depresji (F31.3–F31.6, F32, F33, F34.1, F34.8, F34.9, F38, F39 wg ICD-10) wg form opieki (2013–2021)")</f>
        <v>Tabela 2.6: Świadczenia udzielone  z rozpoznaniem głównym depresji (F31.3–F31.6, F32, F33, F34.1, F34.8, F34.9, F38, F39 wg ICD-10) wg form opieki (2013–2021)</v>
      </c>
    </row>
    <row r="18" spans="1:1" x14ac:dyDescent="0.25">
      <c r="A18" s="11" t="str">
        <f>HYPERLINK("#'Wykres 2.6'!A1", "Wykres 2.6: Zmiana procentowa liczby świadczeń w poradniach psychiatrycznych oraz osobodni na psychiatrycznych oddziałach szpitalnych, oddziałach d...")</f>
        <v>Wykres 2.6: Zmiana procentowa liczby świadczeń w poradniach psychiatrycznych oraz osobodni na psychiatrycznych oddziałach szpitalnych, oddziałach d...</v>
      </c>
    </row>
    <row r="19" spans="1:1" x14ac:dyDescent="0.25">
      <c r="A19" s="11" t="str">
        <f>HYPERLINK("#'Tabela 2.7'!A1", "Tabela 2.7: Świadczenia udzielone z rozpoznaniem głównym depresji (F31.3–F31.6, F32, F33, F34.1, F34.8, F34.9, F38, F39 wg ICD-10) w poradniach psychiatrycznych (2013–2021)")</f>
        <v>Tabela 2.7: Świadczenia udzielone z rozpoznaniem głównym depresji (F31.3–F31.6, F32, F33, F34.1, F34.8, F34.9, F38, F39 wg ICD-10) w poradniach psychiatrycznych (2013–2021)</v>
      </c>
    </row>
    <row r="20" spans="1:1" x14ac:dyDescent="0.25">
      <c r="A20" s="11" t="str">
        <f>HYPERLINK("#'Tabela 2.8'!A1", "Tabela 2.8: Struktura porad lekarskich udzielonych w poradniach psychiatrycznych z rozpoznaniem głównym depresji—F31.3–F31.6, F32, F33, F34.1, F34.8, F34.9, F38, F39 wg ICD-10 (2013–2021)")</f>
        <v>Tabela 2.8: Struktura porad lekarskich udzielonych w poradniach psychiatrycznych z rozpoznaniem głównym depresji—F31.3–F31.6, F32, F33, F34.1, F34.8, F34.9, F38, F39 wg ICD-10 (2013–2021)</v>
      </c>
    </row>
    <row r="21" spans="1:1" x14ac:dyDescent="0.25">
      <c r="A21" s="11" t="str">
        <f>HYPERLINK("#'Tabela 2.9'!A1", "Tabela 2.9: Odsetek pacjentów korzystających z rozpoznaniem głównym (F31.3–F31.6, F32, F33, F34.1, F34.8, F34.9, F38, F39 wg ICD-10) z poszczególnych form leczenia (2013–2021)")</f>
        <v>Tabela 2.9: Odsetek pacjentów korzystających z rozpoznaniem głównym (F31.3–F31.6, F32, F33, F34.1, F34.8, F34.9, F38, F39 wg ICD-10) z poszczególnych form leczenia (2013–2021)</v>
      </c>
    </row>
    <row r="22" spans="1:1" x14ac:dyDescent="0.25">
      <c r="A22" s="11" t="str">
        <f>HYPERLINK("#'Wykres 2.7'!A1", "Wykres 2.7: Liczba i udział pacjentów, którym udzielono świadczenie w POZ, opiece psychiatrycznej i leczeniu uzależnień lub pilotażu CZP z rozpoznaniem głównym depresji—F31.3–F31.6, F32, F33, F34.1, F34.8, F34.9, F38, F39 wg ICD-10 (2021)")</f>
        <v>Wykres 2.7: Liczba i udział pacjentów, którym udzielono świadczenie w POZ, opiece psychiatrycznej i leczeniu uzależnień lub pilotażu CZP z rozpoznaniem głównym depresji—F31.3–F31.6, F32, F33, F34.1, F34.8, F34.9, F38, F39 wg ICD-10 (2021)</v>
      </c>
    </row>
    <row r="23" spans="1:1" x14ac:dyDescent="0.25">
      <c r="A23" s="11" t="str">
        <f>HYPERLINK("#'Wykres 2.8'!A1", "Wykres 2.8: Kombinacje korzystania z form opieki w latach 2013–2021 przez pacjentów, którym w 2021 r. udzielono świadczenia z rozpoznaniem głównym depresji (F31.3–F31.6, F32, F33, F34.1, F34.8, F34.9, F38, F39 wg ICD-10)")</f>
        <v>Wykres 2.8: Kombinacje korzystania z form opieki w latach 2013–2021 przez pacjentów, którym w 2021 r. udzielono świadczenia z rozpoznaniem głównym depresji (F31.3–F31.6, F32, F33, F34.1, F34.8, F34.9, F38, F39 wg ICD-10)</v>
      </c>
    </row>
    <row r="24" spans="1:1" x14ac:dyDescent="0.25">
      <c r="A24" s="11" t="str">
        <f>HYPERLINK("#'Tabela 2.10'!A1", "Tabela 2.10: Wartość refundacji świadczeń udzielonych z rozpoznaniem głównym depresji (F31.3–F31.6, F32, F33, F34.1, F34.8, F34.9, F38, F39 wg ICD-10, rozpoznanie główne) wg form opieki (2013–2021)")</f>
        <v>Tabela 2.10: Wartość refundacji świadczeń udzielonych z rozpoznaniem głównym depresji (F31.3–F31.6, F32, F33, F34.1, F34.8, F34.9, F38, F39 wg ICD-10, rozpoznanie główne) wg form opieki (2013–2021)</v>
      </c>
    </row>
    <row r="25" spans="1:1" x14ac:dyDescent="0.25">
      <c r="A25" s="11" t="str">
        <f>HYPERLINK("#'Wykres 2.9'!A1", "Wykres 2.9: Procentowa zmiana łącznej wartości refundacji świadczeń udzielonych z rozpoznaniem głównym depresji (F31.3–F31.6, F32, F33, F34.1, F34.8, F34.9, F38, F39 wg ICD-10) w stosunku do 2013 r. wg form opieki")</f>
        <v>Wykres 2.9: Procentowa zmiana łącznej wartości refundacji świadczeń udzielonych z rozpoznaniem głównym depresji (F31.3–F31.6, F32, F33, F34.1, F34.8, F34.9, F38, F39 wg ICD-10) w stosunku do 2013 r. wg form opieki</v>
      </c>
    </row>
    <row r="26" spans="1:1" x14ac:dyDescent="0.25">
      <c r="A26" s="11" t="str">
        <f>HYPERLINK("#'Wykres 2.10'!A1", "Wykres 2.10: Wartość refundacji świadczeń udzielonych z rozpoznaniem głównym depresji (F31.3–F31.6, F32, F33, F34.1, F34.8, F34.9, F38, F39 wg ICD-10) w przeliczeniu na pacjenta (2013–2021)")</f>
        <v>Wykres 2.10: Wartość refundacji świadczeń udzielonych z rozpoznaniem głównym depresji (F31.3–F31.6, F32, F33, F34.1, F34.8, F34.9, F38, F39 wg ICD-10) w przeliczeniu na pacjenta (2013–2021)</v>
      </c>
    </row>
    <row r="27" spans="1:1" x14ac:dyDescent="0.25">
      <c r="A27" s="11" t="str">
        <f>HYPERLINK("#'Tabela 2.11'!A1", "Tabela 2.11: Wartość refundacji świadczeń udzielonych z rozpoznaniem głównym depresji (F31.3–F31.6, F32, F33, F34.1, F34.8, F34.9, F38, F39 wg ICD-10) w poradniach psychiatrycznych w podziale na rodzaj porady (2013–2021)")</f>
        <v>Tabela 2.11: Wartość refundacji świadczeń udzielonych z rozpoznaniem głównym depresji (F31.3–F31.6, F32, F33, F34.1, F34.8, F34.9, F38, F39 wg ICD-10) w poradniach psychiatrycznych w podziale na rodzaj porady (2013–2021)</v>
      </c>
    </row>
    <row r="28" spans="1:1" x14ac:dyDescent="0.25">
      <c r="A28" s="11" t="str">
        <f>HYPERLINK("#'Tabela 2.12'!A1", "Tabela 2.12: Wartość refundacji porad lekarskich udzielonych z rozpoznaniem głównym depresji (F31.3–F31.6, F32, F33, F34.1, F34.8, F34.9, F38, F39 wg ICD-10) w poradniach psychiatrycznych w podziale na rodzaj porady (2013–2021)")</f>
        <v>Tabela 2.12: Wartość refundacji porad lekarskich udzielonych z rozpoznaniem głównym depresji (F31.3–F31.6, F32, F33, F34.1, F34.8, F34.9, F38, F39 wg ICD-10) w poradniach psychiatrycznych w podziale na rodzaj porady (2013–2021)</v>
      </c>
    </row>
    <row r="29" spans="1:1" x14ac:dyDescent="0.25">
      <c r="A29" s="11" t="str">
        <f>HYPERLINK("#'Wykres 2.11'!A1", "Wykres 2.11: Liczba pacjentów (w tys.) realizujących recepty na refundowane leki przeciwdepresyjne (2013–2021)")</f>
        <v>Wykres 2.11: Liczba pacjentów (w tys.) realizujących recepty na refundowane leki przeciwdepresyjne (2013–2021)</v>
      </c>
    </row>
    <row r="30" spans="1:1" x14ac:dyDescent="0.25">
      <c r="A30" s="11" t="str">
        <f>HYPERLINK("#'Wykres 2.12'!A1", "Wykres 2.12: Liczba pacjentów (w tys.) poniżej 18 r.ż., którzy zrealizowali receptę na refundowane leki przeciwdepresyjne (2013–2021)")</f>
        <v>Wykres 2.12: Liczba pacjentów (w tys.) poniżej 18 r.ż., którzy zrealizowali receptę na refundowane leki przeciwdepresyjne (2013–2021)</v>
      </c>
    </row>
    <row r="31" spans="1:1" x14ac:dyDescent="0.25">
      <c r="A31" s="11" t="str">
        <f>HYPERLINK("#'Tabela 2.13'!A1", "Tabela 2.13: Struktura wieku i płci pacjentów realizujących recepty na refundowane leki przeciwdepresyjne (2013–2021)")</f>
        <v>Tabela 2.13: Struktura wieku i płci pacjentów realizujących recepty na refundowane leki przeciwdepresyjne (2013–2021)</v>
      </c>
    </row>
    <row r="32" spans="1:1" x14ac:dyDescent="0.25">
      <c r="A32" s="11" t="str">
        <f>HYPERLINK("#'Wykres 2.13'!A1", "Wykres 2.13: Struktura wieku pacjentów realizujących recepty na refundowane leki przeciwdepresyjne (2013–2021)")</f>
        <v>Wykres 2.13: Struktura wieku pacjentów realizujących recepty na refundowane leki przeciwdepresyjne (2013–2021)</v>
      </c>
    </row>
    <row r="33" spans="1:1" x14ac:dyDescent="0.25">
      <c r="A33" s="11" t="str">
        <f>HYPERLINK("#'Wykres 2.14'!A1", "Wykres 2.14: Odsetek pacjentów zamieszkałych w miastach i gminach miejskich wśród pacjentów, którzy w 2021 r. zrealizowali co najmniej jedną receptę na refundowany lek przeciwdepresyjny")</f>
        <v>Wykres 2.14: Odsetek pacjentów zamieszkałych w miastach i gminach miejskich wśród pacjentów, którzy w 2021 r. zrealizowali co najmniej jedną receptę na refundowany lek przeciwdepresyjny</v>
      </c>
    </row>
    <row r="34" spans="1:1" x14ac:dyDescent="0.25">
      <c r="A34" s="11" t="str">
        <f>HYPERLINK("#'Wykres 2.15'!A1", "Wykres 2.15: Odsetek osób, które w 2021 roku zrealizowały co najmniej jedną receptę na refundowany lek przeciwdepresyjny w stosunku do ludności województwa")</f>
        <v>Wykres 2.15: Odsetek osób, które w 2021 roku zrealizowały co najmniej jedną receptę na refundowany lek przeciwdepresyjny w stosunku do ludności województwa</v>
      </c>
    </row>
    <row r="35" spans="1:1" x14ac:dyDescent="0.25">
      <c r="A35" s="11" t="str">
        <f>HYPERLINK("#'Wykres 2.16'!A1", "Wykres 2.16: Wartość refundacji oraz dopłat pacjentów dla refundowanych leków przeciwdepresyjnych (2013–2021)")</f>
        <v>Wykres 2.16: Wartość refundacji oraz dopłat pacjentów dla refundowanych leków przeciwdepresyjnych (2013–2021)</v>
      </c>
    </row>
    <row r="36" spans="1:1" x14ac:dyDescent="0.25">
      <c r="A36" s="11" t="str">
        <f>HYPERLINK("#'Wykres 2.17'!A1", "Wykres 2.17: Wartość średniej refundacji oraz średnich dopłat pacjentów do refundowanych leków przeciwdepresyjnych w przeliczeniu na pacjenta (2013–2021)")</f>
        <v>Wykres 2.17: Wartość średniej refundacji oraz średnich dopłat pacjentów do refundowanych leków przeciwdepresyjnych w przeliczeniu na pacjenta (2013–2021)</v>
      </c>
    </row>
    <row r="37" spans="1:1" x14ac:dyDescent="0.25">
      <c r="A37" s="11" t="str">
        <f>HYPERLINK("#'Tabela 2.14'!A1", "Tabela 2.14: Realizacja recept na refundowane leki przeciwdepresyjne (2013–2021)")</f>
        <v>Tabela 2.14: Realizacja recept na refundowane leki przeciwdepresyjne (2013–2021)</v>
      </c>
    </row>
    <row r="38" spans="1:1" x14ac:dyDescent="0.25">
      <c r="A38" s="11" t="str">
        <f>HYPERLINK("#'Wykres 2.18'!A1", "Wykres 2.18: Liczba pacjentów (w tys.) realizująca recepty na refundowane leki przeciwdepresyjne według wyszczególnionych substancji czynnych (2013–2021)")</f>
        <v>Wykres 2.18: Liczba pacjentów (w tys.) realizująca recepty na refundowane leki przeciwdepresyjne według wyszczególnionych substancji czynnych (2013–2021)</v>
      </c>
    </row>
    <row r="39" spans="1:1" x14ac:dyDescent="0.25">
      <c r="A39" s="11" t="str">
        <f>HYPERLINK("#'Tabela 2.15'!A1", "Tabela 2.15: Liczba pacjentów (w tys.) realizujących recepty na refundowane leki przeciwdepresyjne wg wyszczególnionych substancji (2013–2021)")</f>
        <v>Tabela 2.15: Liczba pacjentów (w tys.) realizujących recepty na refundowane leki przeciwdepresyjne wg wyszczególnionych substancji (2013–2021)</v>
      </c>
    </row>
    <row r="40" spans="1:1" x14ac:dyDescent="0.25">
      <c r="A40" s="11" t="str">
        <f>HYPERLINK("#'Wykres 2.19'!A1", "Wykres 2.19: Liczba pacjentów (w tys.) poniżej 18 r.ż., którzy zrealizowali recepty na refundowane leki przeciwdepresyjne według wyszczególnionych substancji czynnych (2013–2021)")</f>
        <v>Wykres 2.19: Liczba pacjentów (w tys.) poniżej 18 r.ż., którzy zrealizowali recepty na refundowane leki przeciwdepresyjne według wyszczególnionych substancji czynnych (2013–2021)</v>
      </c>
    </row>
    <row r="41" spans="1:1" x14ac:dyDescent="0.25">
      <c r="A41" s="11" t="str">
        <f>HYPERLINK("#'Wykres 2.20'!A1", "Wykres 2.20: Wartość refundacji (w mln zł) leków przeciwdepresyjnych w podziale na substancje czynne (2013–2021)")</f>
        <v>Wykres 2.20: Wartość refundacji (w mln zł) leków przeciwdepresyjnych w podziale na substancje czynne (2013–2021)</v>
      </c>
    </row>
    <row r="42" spans="1:1" x14ac:dyDescent="0.25">
      <c r="A42" s="11" t="str">
        <f>HYPERLINK("#'Tabela 2.16'!A1", "Tabela 2.16: Wartość refundacji (w mln zł) leków przeciwdepresyjnych wg substancji czynnych (2013–2021)")</f>
        <v>Tabela 2.16: Wartość refundacji (w mln zł) leków przeciwdepresyjnych wg substancji czynnych (2013–2021)</v>
      </c>
    </row>
    <row r="43" spans="1:1" x14ac:dyDescent="0.25">
      <c r="A43" s="11" t="str">
        <f>HYPERLINK("#'Tabela 2.17'!A1", "Tabela 2.17: Wartość dopłat pacjentów (w mln) do refundowanych leków przeciwdepresyjnych wg substancji czynnych (2013–2021)")</f>
        <v>Tabela 2.17: Wartość dopłat pacjentów (w mln) do refundowanych leków przeciwdepresyjnych wg substancji czynnych (2013–2021)</v>
      </c>
    </row>
    <row r="44" spans="1:1" x14ac:dyDescent="0.25">
      <c r="A44" s="11" t="str">
        <f>HYPERLINK("#'Wykres 2.21'!A1", "Wykres 2.21: Liczba DDD (w mln) dla refundowanych leków przeciwdepresyjnych w podziale na substancje czynne (2013–2021)")</f>
        <v>Wykres 2.21: Liczba DDD (w mln) dla refundowanych leków przeciwdepresyjnych w podziale na substancje czynne (2013–2021)</v>
      </c>
    </row>
    <row r="45" spans="1:1" x14ac:dyDescent="0.25">
      <c r="A45" s="11" t="str">
        <f>HYPERLINK("#'Tabela 2.18'!A1", "Tabela 2.18: Miejsce wystawiania recept na refundowane leki przeciwdepresyjne (2021)")</f>
        <v>Tabela 2.18: Miejsce wystawiania recept na refundowane leki przeciwdepresyjne (2021)</v>
      </c>
    </row>
    <row r="46" spans="1:1" x14ac:dyDescent="0.25">
      <c r="A46" s="11" t="str">
        <f>HYPERLINK("#'Tabela 2.19'!A1", "Tabela 2.19: Świadczenia, w ramach których wystawiono receptę na refundowane leki przeciwdepresyjne (2021)")</f>
        <v>Tabela 2.19: Świadczenia, w ramach których wystawiono receptę na refundowane leki przeciwdepresyjne (2021)</v>
      </c>
    </row>
    <row r="47" spans="1:1" x14ac:dyDescent="0.25">
      <c r="A47" s="11" t="str">
        <f>HYPERLINK("#'Tabela 2.20'!A1", "Tabela 2.20: Świadczenia, w ramach których wystawiono receptę na refundowane leki przeciwdepresyjne i dla których sprawozdano rozpoznanie główne z grupy: Zaburzenia psychiczne i zaburzenia zachowania (F00-F99) (2021)")</f>
        <v>Tabela 2.20: Świadczenia, w ramach których wystawiono receptę na refundowane leki przeciwdepresyjne i dla których sprawozdano rozpoznanie główne z grupy: Zaburzenia psychiczne i zaburzenia zachowania (F00-F99) (2021)</v>
      </c>
    </row>
    <row r="48" spans="1:1" x14ac:dyDescent="0.25">
      <c r="A48" s="11" t="str">
        <f>HYPERLINK("#'Wykres 2.22'!A1", "Wykres 2.22: Recepty na refundowane leki przeciwdepresyjne a świadczenia udzielone z powodu zaburzeń psychicznych (F00-F99)")</f>
        <v>Wykres 2.22: Recepty na refundowane leki przeciwdepresyjne a świadczenia udzielone z powodu zaburzeń psychicznych (F00-F99)</v>
      </c>
    </row>
    <row r="49" spans="1:1" x14ac:dyDescent="0.25">
      <c r="A49" s="11" t="str">
        <f>HYPERLINK("#'Tabela 2.21'!A1", "Tabela 2.21: Informacje o realizacji recept na leki przeciwdepresyjne (refundowane i nierefundowane przez NFZ)(2019-2021)")</f>
        <v>Tabela 2.21: Informacje o realizacji recept na leki przeciwdepresyjne (refundowane i nierefundowane przez NFZ)(2019-2021)</v>
      </c>
    </row>
    <row r="50" spans="1:1" x14ac:dyDescent="0.25">
      <c r="A50" s="11" t="str">
        <f>HYPERLINK("#'Wykres 2.23a'!A1", "Wykres 2.23a: Struktura wieku pacjentów realizujących recepty na leki przeciwdepresyjne— leki refundowane i nierefundowane (2019-2021)")</f>
        <v>Wykres 2.23a: Struktura wieku pacjentów realizujących recepty na leki przeciwdepresyjne— leki refundowane i nierefundowane (2019-2021)</v>
      </c>
    </row>
    <row r="51" spans="1:1" x14ac:dyDescent="0.25">
      <c r="A51" s="11" t="str">
        <f>HYPERLINK("#'Wykres 2.23b'!A1", "Wykres 2.23b: Struktura płci pacjentów realizujących recepty na leki przeciwdepresyjne— leki refundowane i nierefundowane (2019-2021)")</f>
        <v>Wykres 2.23b: Struktura płci pacjentów realizujących recepty na leki przeciwdepresyjne— leki refundowane i nierefundowane (2019-2021)</v>
      </c>
    </row>
    <row r="52" spans="1:1" x14ac:dyDescent="0.25">
      <c r="A52" s="11" t="str">
        <f>HYPERLINK("#'Wykres 2.24a'!A1", "Wykres 2.24a: Liczba opakowań na osobę ze względu na grupy wiekowe dla leków przeciwdepresyjnych — leki refundowane i nierefundowane (2019-2021)")</f>
        <v>Wykres 2.24a: Liczba opakowań na osobę ze względu na grupy wiekowe dla leków przeciwdepresyjnych — leki refundowane i nierefundowane (2019-2021)</v>
      </c>
    </row>
    <row r="53" spans="1:1" x14ac:dyDescent="0.25">
      <c r="A53" s="11" t="str">
        <f>HYPERLINK("#'Wykres 2.24b'!A1", "Wykres 2.24b: Liczba opakowań na osobę ze względu na płeć dla leków przeciwdepresyjnych — leki refundowane i nirefundowane (2019-2021)")</f>
        <v>Wykres 2.24b: Liczba opakowań na osobę ze względu na płeć dla leków przeciwdepresyjnych — leki refundowane i nirefundowane (2019-2021)</v>
      </c>
    </row>
    <row r="54" spans="1:1" x14ac:dyDescent="0.25">
      <c r="A54" s="11" t="str">
        <f>HYPERLINK("#'Wykres 2.25'!A1", "Wykres 2.25: Struktura liczby opakowań wg poziomów odpłatności pacjenta dla leków przeciwdepresyjnych—leki refundowane i nierefundowane (2019-2021)")</f>
        <v>Wykres 2.25: Struktura liczby opakowań wg poziomów odpłatności pacjenta dla leków przeciwdepresyjnych—leki refundowane i nierefundowane (2019-2021)</v>
      </c>
    </row>
    <row r="55" spans="1:1" x14ac:dyDescent="0.25">
      <c r="A55" s="11" t="str">
        <f>HYPERLINK("#'Tabela 2.21a'!A1", "Tabela 2.21a: Liczba pacjentów, którzy wykupili leki przeciwdepresyjne (refundowane i nierefundowane przez NFZ) wg dwudziestu najczęściej występujących substancji czynnych (2019-2021)")</f>
        <v>Tabela 2.21a: Liczba pacjentów, którzy wykupili leki przeciwdepresyjne (refundowane i nierefundowane przez NFZ) wg dwudziestu najczęściej występujących substancji czynnych (2019-2021)</v>
      </c>
    </row>
    <row r="56" spans="1:1" x14ac:dyDescent="0.25">
      <c r="A56" s="11" t="str">
        <f>HYPERLINK("#'Tabela 2.21b'!A1", "Tabela 2.21b: Liczba sprzedanych opakowań na leki przeciwdepresyjne (refundowane i nierefundowane przez NFZ) wg dwudziestu najczęściej występujących substancji czynnych (2019-2021)")</f>
        <v>Tabela 2.21b: Liczba sprzedanych opakowań na leki przeciwdepresyjne (refundowane i nierefundowane przez NFZ) wg dwudziestu najczęściej występujących substancji czynnych (2019-2021)</v>
      </c>
    </row>
    <row r="57" spans="1:1" x14ac:dyDescent="0.25">
      <c r="A57" s="11" t="str">
        <f>HYPERLINK("#'Wykres 2.26'!A1", "Wykres 2.26: Rozkład wieku pacjentów wybranych do analizy ciągłości farmakoterapii refundowanymi lekami przeciwdepresyjnym na przykładzie sertralinum – pacjenci rozpoczynający terapię substancją sertralinum w 2020 r.")</f>
        <v>Wykres 2.26: Rozkład wieku pacjentów wybranych do analizy ciągłości farmakoterapii refundowanymi lekami przeciwdepresyjnym na przykładzie sertralinum – pacjenci rozpoczynający terapię substancją sertralinum w 2020 r.</v>
      </c>
    </row>
    <row r="58" spans="1:1" x14ac:dyDescent="0.25">
      <c r="A58" s="11" t="str">
        <f>HYPERLINK("#'Tabela 2.22'!A1", "Tabela 2.22: Mediana długości leczenia lekiem refundowanym z substancją czynną sertralinum (czas pomiędzy datą realizacji pierwszej recepty a datą ...")</f>
        <v>Tabela 2.22: Mediana długości leczenia lekiem refundowanym z substancją czynną sertralinum (czas pomiędzy datą realizacji pierwszej recepty a datą ...</v>
      </c>
    </row>
    <row r="59" spans="1:1" x14ac:dyDescent="0.25">
      <c r="A59" s="11" t="str">
        <f>HYPERLINK("#'Wykres 2.27'!A1", "Wykres 2.27: Długość trwania farmakoterapii refundowanymi lekami przeciwdepresyjnymi zawierającymi substancję czynną sertralinum wg grup wiekowych")</f>
        <v>Wykres 2.27: Długość trwania farmakoterapii refundowanymi lekami przeciwdepresyjnymi zawierającymi substancję czynną sertralinum wg grup wiekowych</v>
      </c>
    </row>
    <row r="60" spans="1:1" x14ac:dyDescent="0.25">
      <c r="A60" s="11" t="str">
        <f>HYPERLINK("#'Tabela 2.23'!A1", "Tabela 2.23: Długość trwania farmakoterapii refundowanymi lekami przeciwdepresyjnymi zawierającymi substancję czynną sertralinum wg grup wiekowych")</f>
        <v>Tabela 2.23: Długość trwania farmakoterapii refundowanymi lekami przeciwdepresyjnymi zawierającymi substancję czynną sertralinum wg grup wiekowych</v>
      </c>
    </row>
    <row r="61" spans="1:1" x14ac:dyDescent="0.25">
      <c r="A61" s="11" t="str">
        <f>HYPERLINK("#'Wykres 2.28'!A1", "Wykres 2.28: Odsetki pacjentów, których farmakoterapia lekami refundowanymi z substancją sertralinum trwała co najmniej 180 dni według województw")</f>
        <v>Wykres 2.28: Odsetki pacjentów, których farmakoterapia lekami refundowanymi z substancją sertralinum trwała co najmniej 180 dni według województw</v>
      </c>
    </row>
    <row r="62" spans="1:1" x14ac:dyDescent="0.25">
      <c r="A62" s="11" t="str">
        <f>HYPERLINK("#'Wykres 2.29'!A1", "Wykres 2.29: Wskaźnik proporcji pokrycia dni (PDC, ang. proportion of days covered) lekami refundowanymi z sertralinum wg grup wiekowych")</f>
        <v>Wykres 2.29: Wskaźnik proporcji pokrycia dni (PDC, ang. proportion of days covered) lekami refundowanymi z sertralinum wg grup wiekowych</v>
      </c>
    </row>
    <row r="63" spans="1:1" x14ac:dyDescent="0.25">
      <c r="A63" s="11" t="str">
        <f>HYPERLINK("#'Tabela 2.24'!A1", "Tabela 2.24: Wskaźnik proporcji pokrycia dni (PDC, ang. proportion of days covered) lekami refundowanymi z sertralinum wg grup wiekowych")</f>
        <v>Tabela 2.24: Wskaźnik proporcji pokrycia dni (PDC, ang. proportion of days covered) lekami refundowanymi z sertralinum wg grup wiekowych</v>
      </c>
    </row>
    <row r="64" spans="1:1" x14ac:dyDescent="0.25">
      <c r="A64" s="11" t="str">
        <f>HYPERLINK("#'Wykres 3.1'!A1", "Wykres 3.1: Liczba zwolnień (w tys.) z tytułu choroby własnej z powodu dużej depresji—F32, F33 wg ICD-10 (2013–2021)")</f>
        <v>Wykres 3.1: Liczba zwolnień (w tys.) z tytułu choroby własnej z powodu dużej depresji—F32, F33 wg ICD-10 (2013–2021)</v>
      </c>
    </row>
    <row r="65" spans="1:1" x14ac:dyDescent="0.25">
      <c r="A65" s="11" t="str">
        <f>HYPERLINK("#'Wykres 3.2'!A1", "Wykres 3.2: Liczba dni (w mln) zwolnień lekarskich z tytułu choroby własnej z powodu dużej depresji—F32, F33 wg ICD-10 (2013–2021)")</f>
        <v>Wykres 3.2: Liczba dni (w mln) zwolnień lekarskich z tytułu choroby własnej z powodu dużej depresji—F32, F33 wg ICD-10 (2013–2021)</v>
      </c>
    </row>
    <row r="66" spans="1:1" x14ac:dyDescent="0.25">
      <c r="A66" s="11" t="str">
        <f>HYPERLINK("#'Wykres 3.3'!A1", "Wykres 3.3: Średnia długość zwolnienia (w dniach) z tytułu choroby własnej z powodu depresji—F32, F33 wg ICD-10 (2013–2021)")</f>
        <v>Wykres 3.3: Średnia długość zwolnienia (w dniach) z tytułu choroby własnej z powodu depresji—F32, F33 wg ICD-10 (2013–2021)</v>
      </c>
    </row>
    <row r="67" spans="1:1" x14ac:dyDescent="0.25">
      <c r="A67" s="11" t="str">
        <f>HYPERLINK("#'Wykres 3.4'!A1", "Wykres 3.4: Odsetek orzeczeń z rozpoznaniem dużej depresji (F32, F33 wg ICD-10) wg kategorii stopnia niezdolności do pracy—kobiety (2013–2021)")</f>
        <v>Wykres 3.4: Odsetek orzeczeń z rozpoznaniem dużej depresji (F32, F33 wg ICD-10) wg kategorii stopnia niezdolności do pracy—kobiety (2013–2021)</v>
      </c>
    </row>
    <row r="68" spans="1:1" x14ac:dyDescent="0.25">
      <c r="A68" s="11" t="str">
        <f>HYPERLINK("#'Wykres 3.5'!A1", "Wykres 3.5: Odsetek orzeczeń z rozpoznaniem dużej depresji (F32, F33 wg ICD-10) wg kategorii stopnia niezdolności do pracy—mężczyźni (2013–2021)")</f>
        <v>Wykres 3.5: Odsetek orzeczeń z rozpoznaniem dużej depresji (F32, F33 wg ICD-10) wg kategorii stopnia niezdolności do pracy—mężczyźni (2013–2021)</v>
      </c>
    </row>
    <row r="69" spans="1:1" x14ac:dyDescent="0.25">
      <c r="A69" s="11" t="str">
        <f>HYPERLINK("#'Tabela 3.1'!A1", "Tabela 3.1: Liczba wystawionych orzeczeń z powodu ciężkiej depresji (F32, F33 wg ICD-10) w celach rentowych wg stopnia niezdolności do pracy (2013–2021)")</f>
        <v>Tabela 3.1: Liczba wystawionych orzeczeń z powodu ciężkiej depresji (F32, F33 wg ICD-10) w celach rentowych wg stopnia niezdolności do pracy (2013–2021)</v>
      </c>
    </row>
    <row r="70" spans="1:1" x14ac:dyDescent="0.25">
      <c r="A70" s="11" t="str">
        <f>HYPERLINK("#'Wykres 3.6'!A1", "Wykres 3.6: Liczba ponownych orzeczeń o niezdolności do pracy z powodu dużej depresji (F32, F33 wg ICD-10) wystawionych dla celów rentowych wg płci (2013–2021)")</f>
        <v>Wykres 3.6: Liczba ponownych orzeczeń o niezdolności do pracy z powodu dużej depresji (F32, F33 wg ICD-10) wystawionych dla celów rentowych wg płci (2013–2021)</v>
      </c>
    </row>
    <row r="71" spans="1:1" x14ac:dyDescent="0.25">
      <c r="A71" s="11" t="str">
        <f>HYPERLINK("#'Wykres 3.7'!A1", "Wykres 3.7: Liczba orzeczeń z rozpoznaniem dużej depresji (F32, F33 wg ICD-10) wg kategorii stopnia niezdolności do pracy—kobiety (2013–2021)")</f>
        <v>Wykres 3.7: Liczba orzeczeń z rozpoznaniem dużej depresji (F32, F33 wg ICD-10) wg kategorii stopnia niezdolności do pracy—kobiety (2013–2021)</v>
      </c>
    </row>
    <row r="72" spans="1:1" x14ac:dyDescent="0.25">
      <c r="A72" s="11" t="str">
        <f>HYPERLINK("#'Wykres 3.8'!A1", "Wykres 3.8: Liczba orzeczeń z rozpoznaniem dużej depresji (F32, F33 wg ICD-10) wg kategorii stopnia niezdolności do pracy—mężczyźni (2013–2021)")</f>
        <v>Wykres 3.8: Liczba orzeczeń z rozpoznaniem dużej depresji (F32, F33 wg ICD-10) wg kategorii stopnia niezdolności do pracy—mężczyźni (2013–2021)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42578125" defaultRowHeight="15" x14ac:dyDescent="0.25"/>
  <cols>
    <col min="1" max="1" width="21.7109375" customWidth="1"/>
    <col min="2" max="2" width="14.7109375" customWidth="1"/>
  </cols>
  <sheetData>
    <row r="1" spans="1:2" x14ac:dyDescent="0.25">
      <c r="A1" t="s">
        <v>67</v>
      </c>
    </row>
    <row r="3" spans="1:2" x14ac:dyDescent="0.25">
      <c r="A3" s="5" t="s">
        <v>68</v>
      </c>
      <c r="B3" s="6" t="s">
        <v>69</v>
      </c>
    </row>
    <row r="4" spans="1:2" x14ac:dyDescent="0.25">
      <c r="A4" s="2" t="s">
        <v>70</v>
      </c>
      <c r="B4" s="146">
        <v>1.35E-2</v>
      </c>
    </row>
    <row r="5" spans="1:2" x14ac:dyDescent="0.25">
      <c r="A5" s="2" t="s">
        <v>71</v>
      </c>
      <c r="B5" s="146">
        <v>2.3699999999999999E-2</v>
      </c>
    </row>
    <row r="6" spans="1:2" x14ac:dyDescent="0.25">
      <c r="A6" s="2" t="s">
        <v>72</v>
      </c>
      <c r="B6" s="146">
        <v>2.35E-2</v>
      </c>
    </row>
    <row r="7" spans="1:2" x14ac:dyDescent="0.25">
      <c r="A7" s="2" t="s">
        <v>73</v>
      </c>
      <c r="B7" s="146">
        <v>1.23E-2</v>
      </c>
    </row>
    <row r="8" spans="1:2" x14ac:dyDescent="0.25">
      <c r="A8" s="2" t="s">
        <v>74</v>
      </c>
      <c r="B8" s="146">
        <v>2.0899999999999998E-2</v>
      </c>
    </row>
    <row r="9" spans="1:2" x14ac:dyDescent="0.25">
      <c r="A9" s="2" t="s">
        <v>75</v>
      </c>
      <c r="B9" s="146">
        <v>1.8200000000000001E-2</v>
      </c>
    </row>
    <row r="10" spans="1:2" x14ac:dyDescent="0.25">
      <c r="A10" s="2" t="s">
        <v>76</v>
      </c>
      <c r="B10" s="146">
        <v>1.72E-2</v>
      </c>
    </row>
    <row r="11" spans="1:2" x14ac:dyDescent="0.25">
      <c r="A11" s="2" t="s">
        <v>77</v>
      </c>
      <c r="B11" s="146">
        <v>1.2999999999999999E-2</v>
      </c>
    </row>
    <row r="12" spans="1:2" x14ac:dyDescent="0.25">
      <c r="A12" s="2" t="s">
        <v>78</v>
      </c>
      <c r="B12" s="146">
        <v>1.9099999999999999E-2</v>
      </c>
    </row>
    <row r="13" spans="1:2" x14ac:dyDescent="0.25">
      <c r="A13" s="2" t="s">
        <v>79</v>
      </c>
      <c r="B13" s="146">
        <v>1.9E-2</v>
      </c>
    </row>
    <row r="14" spans="1:2" x14ac:dyDescent="0.25">
      <c r="A14" s="2" t="s">
        <v>80</v>
      </c>
      <c r="B14" s="146">
        <v>1.95E-2</v>
      </c>
    </row>
    <row r="15" spans="1:2" x14ac:dyDescent="0.25">
      <c r="A15" s="2" t="s">
        <v>81</v>
      </c>
      <c r="B15" s="146">
        <v>1.7999999999999999E-2</v>
      </c>
    </row>
    <row r="16" spans="1:2" x14ac:dyDescent="0.25">
      <c r="A16" s="2" t="s">
        <v>82</v>
      </c>
      <c r="B16" s="146">
        <v>1.54E-2</v>
      </c>
    </row>
    <row r="17" spans="1:2" x14ac:dyDescent="0.25">
      <c r="A17" s="2" t="s">
        <v>83</v>
      </c>
      <c r="B17" s="146">
        <v>1.14E-2</v>
      </c>
    </row>
    <row r="18" spans="1:2" x14ac:dyDescent="0.25">
      <c r="A18" s="2" t="s">
        <v>84</v>
      </c>
      <c r="B18" s="146">
        <v>2.0799999999999999E-2</v>
      </c>
    </row>
    <row r="19" spans="1:2" x14ac:dyDescent="0.25">
      <c r="A19" s="8" t="s">
        <v>85</v>
      </c>
      <c r="B19" s="147">
        <v>1.0699999999999999E-2</v>
      </c>
    </row>
    <row r="21" spans="1:2" x14ac:dyDescent="0.25">
      <c r="A21" t="s">
        <v>86</v>
      </c>
    </row>
    <row r="23" spans="1:2" x14ac:dyDescent="0.25">
      <c r="A2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ColWidth="11.42578125" defaultRowHeight="15" x14ac:dyDescent="0.25"/>
  <cols>
    <col min="1" max="1" width="6.7109375" customWidth="1"/>
    <col min="2" max="2" width="16.7109375" customWidth="1"/>
    <col min="3" max="3" width="36.7109375" customWidth="1"/>
    <col min="4" max="4" width="69.7109375" customWidth="1"/>
    <col min="5" max="5" width="50.7109375" customWidth="1"/>
    <col min="6" max="6" width="29.7109375" customWidth="1"/>
  </cols>
  <sheetData>
    <row r="1" spans="1:6" x14ac:dyDescent="0.25">
      <c r="A1" t="s">
        <v>87</v>
      </c>
    </row>
    <row r="3" spans="1:6" x14ac:dyDescent="0.25">
      <c r="A3" s="5" t="s">
        <v>1</v>
      </c>
      <c r="B3" s="4" t="s">
        <v>54</v>
      </c>
      <c r="C3" s="4" t="s">
        <v>88</v>
      </c>
      <c r="D3" s="4" t="s">
        <v>89</v>
      </c>
      <c r="E3" s="4" t="s">
        <v>90</v>
      </c>
      <c r="F3" s="6" t="s">
        <v>91</v>
      </c>
    </row>
    <row r="4" spans="1:6" x14ac:dyDescent="0.25">
      <c r="A4" s="2">
        <v>2013</v>
      </c>
      <c r="B4" s="140">
        <v>542.6</v>
      </c>
      <c r="C4" s="140">
        <v>266.10000000000002</v>
      </c>
      <c r="D4" s="140">
        <v>298.2</v>
      </c>
      <c r="E4" s="140">
        <v>10</v>
      </c>
      <c r="F4" s="148">
        <v>7.6</v>
      </c>
    </row>
    <row r="5" spans="1:6" x14ac:dyDescent="0.25">
      <c r="A5" s="2">
        <v>2014</v>
      </c>
      <c r="B5" s="140">
        <v>538.9</v>
      </c>
      <c r="C5" s="140">
        <v>260.89999999999998</v>
      </c>
      <c r="D5" s="140">
        <v>298.10000000000002</v>
      </c>
      <c r="E5" s="140">
        <v>9.5</v>
      </c>
      <c r="F5" s="148">
        <v>8.1999999999999993</v>
      </c>
    </row>
    <row r="6" spans="1:6" x14ac:dyDescent="0.25">
      <c r="A6" s="2">
        <v>2015</v>
      </c>
      <c r="B6" s="140">
        <v>533</v>
      </c>
      <c r="C6" s="140">
        <v>256</v>
      </c>
      <c r="D6" s="140">
        <v>296.2</v>
      </c>
      <c r="E6" s="140">
        <v>8.5</v>
      </c>
      <c r="F6" s="148">
        <v>8.1999999999999993</v>
      </c>
    </row>
    <row r="7" spans="1:6" x14ac:dyDescent="0.25">
      <c r="A7" s="2">
        <v>2016</v>
      </c>
      <c r="B7" s="140">
        <v>527.6</v>
      </c>
      <c r="C7" s="140">
        <v>253.7</v>
      </c>
      <c r="D7" s="140">
        <v>292.60000000000002</v>
      </c>
      <c r="E7" s="140">
        <v>8.4</v>
      </c>
      <c r="F7" s="148">
        <v>8.1</v>
      </c>
    </row>
    <row r="8" spans="1:6" x14ac:dyDescent="0.25">
      <c r="A8" s="2">
        <v>2017</v>
      </c>
      <c r="B8" s="140">
        <v>517</v>
      </c>
      <c r="C8" s="140">
        <v>247.4</v>
      </c>
      <c r="D8" s="140">
        <v>287.5</v>
      </c>
      <c r="E8" s="140">
        <v>8.1999999999999993</v>
      </c>
      <c r="F8" s="148">
        <v>8.1</v>
      </c>
    </row>
    <row r="9" spans="1:6" x14ac:dyDescent="0.25">
      <c r="A9" s="2">
        <v>2018</v>
      </c>
      <c r="B9" s="140">
        <v>505.7</v>
      </c>
      <c r="C9" s="140">
        <v>240.2</v>
      </c>
      <c r="D9" s="140">
        <v>284</v>
      </c>
      <c r="E9" s="140">
        <v>7.9</v>
      </c>
      <c r="F9" s="148">
        <v>7.7</v>
      </c>
    </row>
    <row r="10" spans="1:6" x14ac:dyDescent="0.25">
      <c r="A10" s="2">
        <v>2019</v>
      </c>
      <c r="B10" s="140">
        <v>510.2</v>
      </c>
      <c r="C10" s="140">
        <v>252.2</v>
      </c>
      <c r="D10" s="140">
        <v>278</v>
      </c>
      <c r="E10" s="140">
        <v>7.7</v>
      </c>
      <c r="F10" s="148">
        <v>7.3</v>
      </c>
    </row>
    <row r="11" spans="1:6" x14ac:dyDescent="0.25">
      <c r="A11" s="2">
        <v>2020</v>
      </c>
      <c r="B11" s="140">
        <v>483.8</v>
      </c>
      <c r="C11" s="140">
        <v>234.8</v>
      </c>
      <c r="D11" s="140">
        <v>264.3</v>
      </c>
      <c r="E11" s="140">
        <v>7.2</v>
      </c>
      <c r="F11" s="148">
        <v>6.4</v>
      </c>
    </row>
    <row r="12" spans="1:6" x14ac:dyDescent="0.25">
      <c r="A12" s="8">
        <v>2021</v>
      </c>
      <c r="B12" s="141">
        <v>507.1</v>
      </c>
      <c r="C12" s="141">
        <v>249.8</v>
      </c>
      <c r="D12" s="141">
        <v>274.7</v>
      </c>
      <c r="E12" s="141">
        <v>7.7</v>
      </c>
      <c r="F12" s="149">
        <v>6.6</v>
      </c>
    </row>
    <row r="14" spans="1:6" x14ac:dyDescent="0.25">
      <c r="A14" t="s">
        <v>63</v>
      </c>
    </row>
    <row r="16" spans="1:6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59.7109375" customWidth="1"/>
    <col min="3" max="3" width="18.7109375" customWidth="1"/>
  </cols>
  <sheetData>
    <row r="1" spans="1:3" x14ac:dyDescent="0.25">
      <c r="A1" t="s">
        <v>92</v>
      </c>
    </row>
    <row r="3" spans="1:3" x14ac:dyDescent="0.25">
      <c r="A3" s="5" t="s">
        <v>1</v>
      </c>
      <c r="B3" s="4" t="s">
        <v>93</v>
      </c>
      <c r="C3" s="6" t="s">
        <v>66</v>
      </c>
    </row>
    <row r="4" spans="1:3" x14ac:dyDescent="0.25">
      <c r="A4" s="2" t="s">
        <v>94</v>
      </c>
      <c r="B4" t="s">
        <v>95</v>
      </c>
      <c r="C4" s="34">
        <v>3859</v>
      </c>
    </row>
    <row r="5" spans="1:3" x14ac:dyDescent="0.25">
      <c r="A5" s="2" t="s">
        <v>94</v>
      </c>
      <c r="B5" t="s">
        <v>96</v>
      </c>
      <c r="C5" s="34">
        <v>2916</v>
      </c>
    </row>
    <row r="6" spans="1:3" x14ac:dyDescent="0.25">
      <c r="A6" s="2" t="s">
        <v>97</v>
      </c>
      <c r="B6" t="s">
        <v>95</v>
      </c>
      <c r="C6" s="34">
        <v>4414</v>
      </c>
    </row>
    <row r="7" spans="1:3" x14ac:dyDescent="0.25">
      <c r="A7" s="2" t="s">
        <v>97</v>
      </c>
      <c r="B7" t="s">
        <v>96</v>
      </c>
      <c r="C7" s="34">
        <v>3108</v>
      </c>
    </row>
    <row r="8" spans="1:3" x14ac:dyDescent="0.25">
      <c r="A8" s="2" t="s">
        <v>98</v>
      </c>
      <c r="B8" t="s">
        <v>95</v>
      </c>
      <c r="C8" s="34">
        <v>4707</v>
      </c>
    </row>
    <row r="9" spans="1:3" x14ac:dyDescent="0.25">
      <c r="A9" s="2" t="s">
        <v>98</v>
      </c>
      <c r="B9" t="s">
        <v>96</v>
      </c>
      <c r="C9" s="34">
        <v>3181</v>
      </c>
    </row>
    <row r="10" spans="1:3" x14ac:dyDescent="0.25">
      <c r="A10" s="2" t="s">
        <v>99</v>
      </c>
      <c r="B10" t="s">
        <v>95</v>
      </c>
      <c r="C10" s="34">
        <v>4896</v>
      </c>
    </row>
    <row r="11" spans="1:3" x14ac:dyDescent="0.25">
      <c r="A11" s="2" t="s">
        <v>99</v>
      </c>
      <c r="B11" t="s">
        <v>96</v>
      </c>
      <c r="C11" s="34">
        <v>3378</v>
      </c>
    </row>
    <row r="12" spans="1:3" x14ac:dyDescent="0.25">
      <c r="A12" s="2" t="s">
        <v>100</v>
      </c>
      <c r="B12" t="s">
        <v>95</v>
      </c>
      <c r="C12" s="34">
        <v>5460</v>
      </c>
    </row>
    <row r="13" spans="1:3" x14ac:dyDescent="0.25">
      <c r="A13" s="2" t="s">
        <v>100</v>
      </c>
      <c r="B13" t="s">
        <v>96</v>
      </c>
      <c r="C13" s="34">
        <v>3566</v>
      </c>
    </row>
    <row r="14" spans="1:3" x14ac:dyDescent="0.25">
      <c r="A14" s="2" t="s">
        <v>101</v>
      </c>
      <c r="B14" t="s">
        <v>95</v>
      </c>
      <c r="C14" s="34">
        <v>6726</v>
      </c>
    </row>
    <row r="15" spans="1:3" x14ac:dyDescent="0.25">
      <c r="A15" s="2" t="s">
        <v>101</v>
      </c>
      <c r="B15" t="s">
        <v>96</v>
      </c>
      <c r="C15" s="34">
        <v>4371</v>
      </c>
    </row>
    <row r="16" spans="1:3" x14ac:dyDescent="0.25">
      <c r="A16" s="2" t="s">
        <v>102</v>
      </c>
      <c r="B16" t="s">
        <v>95</v>
      </c>
      <c r="C16" s="34">
        <v>7666</v>
      </c>
    </row>
    <row r="17" spans="1:3" x14ac:dyDescent="0.25">
      <c r="A17" s="2" t="s">
        <v>102</v>
      </c>
      <c r="B17" t="s">
        <v>96</v>
      </c>
      <c r="C17" s="34">
        <v>5292</v>
      </c>
    </row>
    <row r="18" spans="1:3" x14ac:dyDescent="0.25">
      <c r="A18" s="2" t="s">
        <v>103</v>
      </c>
      <c r="B18" t="s">
        <v>95</v>
      </c>
      <c r="C18" s="34">
        <v>7650</v>
      </c>
    </row>
    <row r="19" spans="1:3" x14ac:dyDescent="0.25">
      <c r="A19" s="2" t="s">
        <v>103</v>
      </c>
      <c r="B19" t="s">
        <v>96</v>
      </c>
      <c r="C19" s="34">
        <v>4757</v>
      </c>
    </row>
    <row r="20" spans="1:3" x14ac:dyDescent="0.25">
      <c r="A20" s="2" t="s">
        <v>104</v>
      </c>
      <c r="B20" t="s">
        <v>95</v>
      </c>
      <c r="C20" s="34">
        <v>12145</v>
      </c>
    </row>
    <row r="21" spans="1:3" x14ac:dyDescent="0.25">
      <c r="A21" s="8" t="s">
        <v>104</v>
      </c>
      <c r="B21" s="10" t="s">
        <v>96</v>
      </c>
      <c r="C21" s="35">
        <v>7703</v>
      </c>
    </row>
    <row r="23" spans="1:3" x14ac:dyDescent="0.25">
      <c r="A23" t="s">
        <v>63</v>
      </c>
    </row>
    <row r="25" spans="1:3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59.7109375" customWidth="1"/>
    <col min="3" max="3" width="18.7109375" customWidth="1"/>
  </cols>
  <sheetData>
    <row r="1" spans="1:3" x14ac:dyDescent="0.25">
      <c r="A1" t="s">
        <v>105</v>
      </c>
    </row>
    <row r="3" spans="1:3" x14ac:dyDescent="0.25">
      <c r="A3" s="5" t="s">
        <v>1</v>
      </c>
      <c r="B3" s="4" t="s">
        <v>93</v>
      </c>
      <c r="C3" s="6" t="s">
        <v>66</v>
      </c>
    </row>
    <row r="4" spans="1:3" x14ac:dyDescent="0.25">
      <c r="A4" s="2" t="s">
        <v>94</v>
      </c>
      <c r="B4" t="s">
        <v>95</v>
      </c>
      <c r="C4" s="36">
        <v>294297</v>
      </c>
    </row>
    <row r="5" spans="1:3" x14ac:dyDescent="0.25">
      <c r="A5" s="2" t="s">
        <v>94</v>
      </c>
      <c r="B5" t="s">
        <v>96</v>
      </c>
      <c r="C5" s="36">
        <v>263171</v>
      </c>
    </row>
    <row r="6" spans="1:3" x14ac:dyDescent="0.25">
      <c r="A6" s="2" t="s">
        <v>97</v>
      </c>
      <c r="B6" t="s">
        <v>95</v>
      </c>
      <c r="C6" s="36">
        <v>293695</v>
      </c>
    </row>
    <row r="7" spans="1:3" x14ac:dyDescent="0.25">
      <c r="A7" s="2" t="s">
        <v>97</v>
      </c>
      <c r="B7" t="s">
        <v>96</v>
      </c>
      <c r="C7" s="36">
        <v>257802</v>
      </c>
    </row>
    <row r="8" spans="1:3" x14ac:dyDescent="0.25">
      <c r="A8" s="2" t="s">
        <v>98</v>
      </c>
      <c r="B8" t="s">
        <v>95</v>
      </c>
      <c r="C8" s="36">
        <v>291454</v>
      </c>
    </row>
    <row r="9" spans="1:3" x14ac:dyDescent="0.25">
      <c r="A9" s="2" t="s">
        <v>98</v>
      </c>
      <c r="B9" t="s">
        <v>96</v>
      </c>
      <c r="C9" s="36">
        <v>252786</v>
      </c>
    </row>
    <row r="10" spans="1:3" x14ac:dyDescent="0.25">
      <c r="A10" s="2" t="s">
        <v>99</v>
      </c>
      <c r="B10" t="s">
        <v>95</v>
      </c>
      <c r="C10" s="36">
        <v>287708</v>
      </c>
    </row>
    <row r="11" spans="1:3" x14ac:dyDescent="0.25">
      <c r="A11" s="2" t="s">
        <v>99</v>
      </c>
      <c r="B11" t="s">
        <v>96</v>
      </c>
      <c r="C11" s="36">
        <v>250337</v>
      </c>
    </row>
    <row r="12" spans="1:3" x14ac:dyDescent="0.25">
      <c r="A12" s="2" t="s">
        <v>100</v>
      </c>
      <c r="B12" t="s">
        <v>95</v>
      </c>
      <c r="C12" s="36">
        <v>282056</v>
      </c>
    </row>
    <row r="13" spans="1:3" x14ac:dyDescent="0.25">
      <c r="A13" s="2" t="s">
        <v>100</v>
      </c>
      <c r="B13" t="s">
        <v>96</v>
      </c>
      <c r="C13" s="36">
        <v>243832</v>
      </c>
    </row>
    <row r="14" spans="1:3" x14ac:dyDescent="0.25">
      <c r="A14" s="2" t="s">
        <v>101</v>
      </c>
      <c r="B14" t="s">
        <v>95</v>
      </c>
      <c r="C14" s="36">
        <v>277198</v>
      </c>
    </row>
    <row r="15" spans="1:3" x14ac:dyDescent="0.25">
      <c r="A15" s="2" t="s">
        <v>101</v>
      </c>
      <c r="B15" t="s">
        <v>96</v>
      </c>
      <c r="C15" s="36">
        <v>235882</v>
      </c>
    </row>
    <row r="16" spans="1:3" x14ac:dyDescent="0.25">
      <c r="A16" s="2" t="s">
        <v>102</v>
      </c>
      <c r="B16" t="s">
        <v>95</v>
      </c>
      <c r="C16" s="36">
        <v>270169</v>
      </c>
    </row>
    <row r="17" spans="1:3" x14ac:dyDescent="0.25">
      <c r="A17" s="2" t="s">
        <v>102</v>
      </c>
      <c r="B17" t="s">
        <v>96</v>
      </c>
      <c r="C17" s="36">
        <v>247129</v>
      </c>
    </row>
    <row r="18" spans="1:3" x14ac:dyDescent="0.25">
      <c r="A18" s="2" t="s">
        <v>103</v>
      </c>
      <c r="B18" t="s">
        <v>95</v>
      </c>
      <c r="C18" s="36">
        <v>256547</v>
      </c>
    </row>
    <row r="19" spans="1:3" x14ac:dyDescent="0.25">
      <c r="A19" s="2" t="s">
        <v>103</v>
      </c>
      <c r="B19" t="s">
        <v>96</v>
      </c>
      <c r="C19" s="36">
        <v>230201</v>
      </c>
    </row>
    <row r="20" spans="1:3" x14ac:dyDescent="0.25">
      <c r="A20" s="2" t="s">
        <v>104</v>
      </c>
      <c r="B20" t="s">
        <v>95</v>
      </c>
      <c r="C20" s="36">
        <v>262480</v>
      </c>
    </row>
    <row r="21" spans="1:3" x14ac:dyDescent="0.25">
      <c r="A21" s="8" t="s">
        <v>104</v>
      </c>
      <c r="B21" s="10" t="s">
        <v>96</v>
      </c>
      <c r="C21" s="37">
        <v>242138</v>
      </c>
    </row>
    <row r="23" spans="1:3" x14ac:dyDescent="0.25">
      <c r="A23" t="s">
        <v>63</v>
      </c>
    </row>
    <row r="25" spans="1:3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3" width="48.5703125" customWidth="1"/>
    <col min="4" max="4" width="54" customWidth="1"/>
  </cols>
  <sheetData>
    <row r="1" spans="1:4" x14ac:dyDescent="0.25">
      <c r="A1" t="s">
        <v>106</v>
      </c>
    </row>
    <row r="3" spans="1:4" s="153" customFormat="1" ht="48" customHeight="1" x14ac:dyDescent="0.25">
      <c r="A3" s="150" t="s">
        <v>1</v>
      </c>
      <c r="B3" s="151" t="s">
        <v>107</v>
      </c>
      <c r="C3" s="151" t="s">
        <v>108</v>
      </c>
      <c r="D3" s="152" t="s">
        <v>109</v>
      </c>
    </row>
    <row r="4" spans="1:4" x14ac:dyDescent="0.25">
      <c r="A4" s="2">
        <v>2013</v>
      </c>
      <c r="B4" s="126">
        <v>266.08999999999997</v>
      </c>
      <c r="C4" s="131">
        <v>49.6</v>
      </c>
      <c r="D4" s="133">
        <v>19.899999999999999</v>
      </c>
    </row>
    <row r="5" spans="1:4" x14ac:dyDescent="0.25">
      <c r="A5" s="2">
        <v>2014</v>
      </c>
      <c r="B5" s="126">
        <v>260.91000000000003</v>
      </c>
      <c r="C5" s="131">
        <v>76</v>
      </c>
      <c r="D5" s="133">
        <v>28.7</v>
      </c>
    </row>
    <row r="6" spans="1:4" x14ac:dyDescent="0.25">
      <c r="A6" s="2">
        <v>2015</v>
      </c>
      <c r="B6" s="126">
        <v>255.97</v>
      </c>
      <c r="C6" s="131">
        <v>109.1</v>
      </c>
      <c r="D6" s="133">
        <v>39.4</v>
      </c>
    </row>
    <row r="7" spans="1:4" x14ac:dyDescent="0.25">
      <c r="A7" s="2">
        <v>2016</v>
      </c>
      <c r="B7" s="126">
        <v>253.72</v>
      </c>
      <c r="C7" s="131">
        <v>145.69999999999999</v>
      </c>
      <c r="D7" s="133">
        <v>50.6</v>
      </c>
    </row>
    <row r="8" spans="1:4" x14ac:dyDescent="0.25">
      <c r="A8" s="2">
        <v>2017</v>
      </c>
      <c r="B8" s="126">
        <v>247.4</v>
      </c>
      <c r="C8" s="131">
        <v>179.7</v>
      </c>
      <c r="D8" s="133">
        <v>61</v>
      </c>
    </row>
    <row r="9" spans="1:4" x14ac:dyDescent="0.25">
      <c r="A9" s="2">
        <v>2018</v>
      </c>
      <c r="B9" s="126">
        <v>240.2</v>
      </c>
      <c r="C9" s="131">
        <v>211.8</v>
      </c>
      <c r="D9" s="133">
        <v>70.2</v>
      </c>
    </row>
    <row r="10" spans="1:4" x14ac:dyDescent="0.25">
      <c r="A10" s="2">
        <v>2019</v>
      </c>
      <c r="B10" s="126">
        <v>252.24</v>
      </c>
      <c r="C10" s="131">
        <v>245.6</v>
      </c>
      <c r="D10" s="133">
        <v>79.7</v>
      </c>
    </row>
    <row r="11" spans="1:4" x14ac:dyDescent="0.25">
      <c r="A11" s="2">
        <v>2020</v>
      </c>
      <c r="B11" s="126">
        <v>234.84</v>
      </c>
      <c r="C11" s="131">
        <v>288.10000000000002</v>
      </c>
      <c r="D11" s="133">
        <v>95.3</v>
      </c>
    </row>
    <row r="12" spans="1:4" x14ac:dyDescent="0.25">
      <c r="A12" s="8">
        <v>2021</v>
      </c>
      <c r="B12" s="129">
        <v>249.76</v>
      </c>
      <c r="C12" s="134">
        <v>271.89999999999998</v>
      </c>
      <c r="D12" s="135">
        <v>88.5</v>
      </c>
    </row>
    <row r="14" spans="1:4" x14ac:dyDescent="0.25">
      <c r="A14" t="s">
        <v>63</v>
      </c>
    </row>
    <row r="16" spans="1:4" x14ac:dyDescent="0.25">
      <c r="A16" t="s">
        <v>110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ColWidth="11.42578125" defaultRowHeight="15" x14ac:dyDescent="0.25"/>
  <cols>
    <col min="1" max="1" width="6.7109375" customWidth="1"/>
    <col min="2" max="2" width="32.7109375" customWidth="1"/>
    <col min="3" max="3" width="44.7109375" customWidth="1"/>
    <col min="4" max="4" width="19.7109375" customWidth="1"/>
    <col min="5" max="5" width="25.7109375" customWidth="1"/>
    <col min="6" max="6" width="12.7109375" customWidth="1"/>
  </cols>
  <sheetData>
    <row r="1" spans="1:6" x14ac:dyDescent="0.25">
      <c r="A1" t="s">
        <v>111</v>
      </c>
    </row>
    <row r="3" spans="1:6" x14ac:dyDescent="0.25">
      <c r="A3" s="5" t="s">
        <v>1</v>
      </c>
      <c r="B3" s="4" t="s">
        <v>112</v>
      </c>
      <c r="C3" s="4" t="s">
        <v>113</v>
      </c>
      <c r="D3" s="4" t="s">
        <v>114</v>
      </c>
      <c r="E3" s="4" t="s">
        <v>115</v>
      </c>
      <c r="F3" s="6" t="s">
        <v>116</v>
      </c>
    </row>
    <row r="4" spans="1:6" x14ac:dyDescent="0.25">
      <c r="A4" s="2">
        <v>2013</v>
      </c>
      <c r="B4" s="132">
        <v>282.3</v>
      </c>
      <c r="C4" s="132">
        <v>18.8</v>
      </c>
      <c r="D4" s="132">
        <v>13.6</v>
      </c>
      <c r="E4" s="132">
        <v>4.9000000000000004</v>
      </c>
      <c r="F4" s="133">
        <v>4</v>
      </c>
    </row>
    <row r="5" spans="1:6" x14ac:dyDescent="0.25">
      <c r="A5" s="2">
        <v>2014</v>
      </c>
      <c r="B5" s="132">
        <v>281.60000000000002</v>
      </c>
      <c r="C5" s="132">
        <v>18.8</v>
      </c>
      <c r="D5" s="132">
        <v>14.2</v>
      </c>
      <c r="E5" s="132">
        <v>5.2</v>
      </c>
      <c r="F5" s="133">
        <v>4.4000000000000004</v>
      </c>
    </row>
    <row r="6" spans="1:6" x14ac:dyDescent="0.25">
      <c r="A6" s="2">
        <v>2015</v>
      </c>
      <c r="B6" s="132">
        <v>279.10000000000002</v>
      </c>
      <c r="C6" s="132">
        <v>18.7</v>
      </c>
      <c r="D6" s="132">
        <v>13.9</v>
      </c>
      <c r="E6" s="132">
        <v>5.2</v>
      </c>
      <c r="F6" s="133">
        <v>5</v>
      </c>
    </row>
    <row r="7" spans="1:6" x14ac:dyDescent="0.25">
      <c r="A7" s="2">
        <v>2016</v>
      </c>
      <c r="B7" s="132">
        <v>274.60000000000002</v>
      </c>
      <c r="C7" s="132">
        <v>18.2</v>
      </c>
      <c r="D7" s="132">
        <v>14.7</v>
      </c>
      <c r="E7" s="132">
        <v>5.3</v>
      </c>
      <c r="F7" s="133">
        <v>5.5</v>
      </c>
    </row>
    <row r="8" spans="1:6" x14ac:dyDescent="0.25">
      <c r="A8" s="2">
        <v>2017</v>
      </c>
      <c r="B8" s="132">
        <v>269.2</v>
      </c>
      <c r="C8" s="132">
        <v>18.3</v>
      </c>
      <c r="D8" s="132">
        <v>14.3</v>
      </c>
      <c r="E8" s="132">
        <v>5.2</v>
      </c>
      <c r="F8" s="133">
        <v>5.9</v>
      </c>
    </row>
    <row r="9" spans="1:6" x14ac:dyDescent="0.25">
      <c r="A9" s="2">
        <v>2018</v>
      </c>
      <c r="B9" s="132">
        <v>264.89999999999998</v>
      </c>
      <c r="C9" s="132">
        <v>18.2</v>
      </c>
      <c r="D9" s="132">
        <v>13.8</v>
      </c>
      <c r="E9" s="132">
        <v>5.3</v>
      </c>
      <c r="F9" s="133">
        <v>6.5</v>
      </c>
    </row>
    <row r="10" spans="1:6" x14ac:dyDescent="0.25">
      <c r="A10" s="2">
        <v>2019</v>
      </c>
      <c r="B10" s="132">
        <v>259.39999999999998</v>
      </c>
      <c r="C10" s="132">
        <v>17.7</v>
      </c>
      <c r="D10" s="132">
        <v>13.6</v>
      </c>
      <c r="E10" s="132">
        <v>5.5</v>
      </c>
      <c r="F10" s="133">
        <v>6.1</v>
      </c>
    </row>
    <row r="11" spans="1:6" x14ac:dyDescent="0.25">
      <c r="A11" s="2">
        <v>2020</v>
      </c>
      <c r="B11" s="132">
        <v>248.3</v>
      </c>
      <c r="C11" s="132">
        <v>13.7</v>
      </c>
      <c r="D11" s="132">
        <v>11.8</v>
      </c>
      <c r="E11" s="132">
        <v>4.0999999999999996</v>
      </c>
      <c r="F11" s="133">
        <v>7</v>
      </c>
    </row>
    <row r="12" spans="1:6" x14ac:dyDescent="0.25">
      <c r="A12" s="8">
        <v>2021</v>
      </c>
      <c r="B12" s="134">
        <v>256.7</v>
      </c>
      <c r="C12" s="134">
        <v>15</v>
      </c>
      <c r="D12" s="134">
        <v>13.3</v>
      </c>
      <c r="E12" s="134">
        <v>4.7</v>
      </c>
      <c r="F12" s="135">
        <v>7.1</v>
      </c>
    </row>
    <row r="14" spans="1:6" x14ac:dyDescent="0.25">
      <c r="A14" t="s">
        <v>63</v>
      </c>
    </row>
    <row r="16" spans="1:6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2" spans="1:1" x14ac:dyDescent="0.2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11.42578125" defaultRowHeight="15" x14ac:dyDescent="0.25"/>
  <cols>
    <col min="1" max="1" width="6.7109375" customWidth="1"/>
    <col min="2" max="2" width="34.5703125" customWidth="1"/>
    <col min="3" max="3" width="68.28515625" customWidth="1"/>
    <col min="4" max="4" width="71.85546875" customWidth="1"/>
  </cols>
  <sheetData>
    <row r="1" spans="1:4" x14ac:dyDescent="0.25">
      <c r="A1" t="s">
        <v>122</v>
      </c>
    </row>
    <row r="3" spans="1:4" ht="30" x14ac:dyDescent="0.25">
      <c r="A3" s="150" t="s">
        <v>1</v>
      </c>
      <c r="B3" s="151" t="s">
        <v>123</v>
      </c>
      <c r="C3" s="151" t="s">
        <v>124</v>
      </c>
      <c r="D3" s="152" t="s">
        <v>125</v>
      </c>
    </row>
    <row r="4" spans="1:4" x14ac:dyDescent="0.25">
      <c r="A4" s="2">
        <v>2013</v>
      </c>
      <c r="B4" s="131">
        <v>520.57000000000005</v>
      </c>
      <c r="C4" s="131">
        <v>103.8</v>
      </c>
      <c r="D4" s="133">
        <v>40.799999999999997</v>
      </c>
    </row>
    <row r="5" spans="1:4" x14ac:dyDescent="0.25">
      <c r="A5" s="2">
        <v>2014</v>
      </c>
      <c r="B5" s="131">
        <v>503.15</v>
      </c>
      <c r="C5" s="131">
        <v>171</v>
      </c>
      <c r="D5" s="133">
        <v>63.8</v>
      </c>
    </row>
    <row r="6" spans="1:4" x14ac:dyDescent="0.25">
      <c r="A6" s="2">
        <v>2015</v>
      </c>
      <c r="B6" s="131">
        <v>475.92</v>
      </c>
      <c r="C6" s="131">
        <v>257.5</v>
      </c>
      <c r="D6" s="133">
        <v>91.7</v>
      </c>
    </row>
    <row r="7" spans="1:4" x14ac:dyDescent="0.25">
      <c r="A7" s="2">
        <v>2016</v>
      </c>
      <c r="B7" s="131">
        <v>462.9</v>
      </c>
      <c r="C7" s="131">
        <v>360.9</v>
      </c>
      <c r="D7" s="133">
        <v>124.4</v>
      </c>
    </row>
    <row r="8" spans="1:4" x14ac:dyDescent="0.25">
      <c r="A8" s="2">
        <v>2017</v>
      </c>
      <c r="B8" s="131">
        <v>440.72</v>
      </c>
      <c r="C8" s="131">
        <v>464.5</v>
      </c>
      <c r="D8" s="133">
        <v>156</v>
      </c>
    </row>
    <row r="9" spans="1:4" x14ac:dyDescent="0.25">
      <c r="A9" s="2">
        <v>2018</v>
      </c>
      <c r="B9" s="131">
        <v>415.03</v>
      </c>
      <c r="C9" s="131">
        <v>551.79999999999995</v>
      </c>
      <c r="D9" s="133">
        <v>181.2</v>
      </c>
    </row>
    <row r="10" spans="1:4" x14ac:dyDescent="0.25">
      <c r="A10" s="2">
        <v>2019</v>
      </c>
      <c r="B10" s="131">
        <v>428.31</v>
      </c>
      <c r="C10" s="131">
        <v>645.79999999999995</v>
      </c>
      <c r="D10" s="133">
        <v>207.6</v>
      </c>
    </row>
    <row r="11" spans="1:4" x14ac:dyDescent="0.25">
      <c r="A11" s="2">
        <v>2020</v>
      </c>
      <c r="B11" s="131">
        <v>404.08</v>
      </c>
      <c r="C11" s="131">
        <v>739.4</v>
      </c>
      <c r="D11" s="133">
        <v>243.2</v>
      </c>
    </row>
    <row r="12" spans="1:4" x14ac:dyDescent="0.25">
      <c r="A12" s="8">
        <v>2021</v>
      </c>
      <c r="B12" s="134">
        <v>416.22</v>
      </c>
      <c r="C12" s="134">
        <v>679.7</v>
      </c>
      <c r="D12" s="135">
        <v>221.6</v>
      </c>
    </row>
    <row r="14" spans="1:4" x14ac:dyDescent="0.25">
      <c r="A14" t="s">
        <v>63</v>
      </c>
    </row>
    <row r="16" spans="1:4" x14ac:dyDescent="0.25">
      <c r="A16" t="s">
        <v>110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18.7109375" customWidth="1"/>
    <col min="3" max="3" width="23.7109375" customWidth="1"/>
  </cols>
  <sheetData>
    <row r="1" spans="1:3" x14ac:dyDescent="0.25">
      <c r="A1" t="s">
        <v>126</v>
      </c>
    </row>
    <row r="3" spans="1:3" x14ac:dyDescent="0.25">
      <c r="A3" s="5" t="s">
        <v>1</v>
      </c>
      <c r="B3" s="4" t="s">
        <v>93</v>
      </c>
      <c r="C3" s="6" t="s">
        <v>127</v>
      </c>
    </row>
    <row r="4" spans="1:3" x14ac:dyDescent="0.25">
      <c r="A4" s="2">
        <v>2014</v>
      </c>
      <c r="B4" t="s">
        <v>128</v>
      </c>
      <c r="C4" s="38">
        <v>-3.3000000000000002E-2</v>
      </c>
    </row>
    <row r="5" spans="1:3" x14ac:dyDescent="0.25">
      <c r="A5" s="2">
        <v>2014</v>
      </c>
      <c r="B5" t="s">
        <v>129</v>
      </c>
      <c r="C5" s="38">
        <v>4.2000000000000003E-2</v>
      </c>
    </row>
    <row r="6" spans="1:3" x14ac:dyDescent="0.25">
      <c r="A6" s="2">
        <v>2015</v>
      </c>
      <c r="B6" t="s">
        <v>128</v>
      </c>
      <c r="C6" s="38">
        <v>-8.5000000000000006E-2</v>
      </c>
    </row>
    <row r="7" spans="1:3" x14ac:dyDescent="0.25">
      <c r="A7" s="2">
        <v>2015</v>
      </c>
      <c r="B7" t="s">
        <v>129</v>
      </c>
      <c r="C7" s="38">
        <v>2.1999999999999999E-2</v>
      </c>
    </row>
    <row r="8" spans="1:3" x14ac:dyDescent="0.25">
      <c r="A8" s="2">
        <v>2016</v>
      </c>
      <c r="B8" t="s">
        <v>128</v>
      </c>
      <c r="C8" s="38">
        <v>-0.11</v>
      </c>
    </row>
    <row r="9" spans="1:3" x14ac:dyDescent="0.25">
      <c r="A9" s="2">
        <v>2016</v>
      </c>
      <c r="B9" t="s">
        <v>129</v>
      </c>
      <c r="C9" s="38">
        <v>8.3000000000000004E-2</v>
      </c>
    </row>
    <row r="10" spans="1:3" x14ac:dyDescent="0.25">
      <c r="A10" s="2">
        <v>2017</v>
      </c>
      <c r="B10" t="s">
        <v>128</v>
      </c>
      <c r="C10" s="38">
        <v>-0.152</v>
      </c>
    </row>
    <row r="11" spans="1:3" x14ac:dyDescent="0.25">
      <c r="A11" s="2">
        <v>2017</v>
      </c>
      <c r="B11" t="s">
        <v>129</v>
      </c>
      <c r="C11" s="38">
        <v>5.1999999999999998E-2</v>
      </c>
    </row>
    <row r="12" spans="1:3" x14ac:dyDescent="0.25">
      <c r="A12" s="2">
        <v>2018</v>
      </c>
      <c r="B12" t="s">
        <v>128</v>
      </c>
      <c r="C12" s="38">
        <v>-0.20100000000000001</v>
      </c>
    </row>
    <row r="13" spans="1:3" x14ac:dyDescent="0.25">
      <c r="A13" s="2">
        <v>2018</v>
      </c>
      <c r="B13" t="s">
        <v>129</v>
      </c>
      <c r="C13" s="38">
        <v>1.4E-2</v>
      </c>
    </row>
    <row r="14" spans="1:3" x14ac:dyDescent="0.25">
      <c r="A14" s="2">
        <v>2019</v>
      </c>
      <c r="B14" t="s">
        <v>128</v>
      </c>
      <c r="C14" s="38">
        <v>-0.17499999999999999</v>
      </c>
    </row>
    <row r="15" spans="1:3" x14ac:dyDescent="0.25">
      <c r="A15" s="2">
        <v>2019</v>
      </c>
      <c r="B15" t="s">
        <v>129</v>
      </c>
      <c r="C15" s="38">
        <v>0.01</v>
      </c>
    </row>
    <row r="16" spans="1:3" x14ac:dyDescent="0.25">
      <c r="A16" s="2">
        <v>2020</v>
      </c>
      <c r="B16" t="s">
        <v>128</v>
      </c>
      <c r="C16" s="38">
        <v>-0.221</v>
      </c>
    </row>
    <row r="17" spans="1:3" x14ac:dyDescent="0.25">
      <c r="A17" s="2">
        <v>2020</v>
      </c>
      <c r="B17" t="s">
        <v>129</v>
      </c>
      <c r="C17" s="38">
        <v>-0.11899999999999999</v>
      </c>
    </row>
    <row r="18" spans="1:3" x14ac:dyDescent="0.25">
      <c r="A18" s="2">
        <v>2021</v>
      </c>
      <c r="B18" t="s">
        <v>128</v>
      </c>
      <c r="C18" s="38">
        <v>-0.19800000000000001</v>
      </c>
    </row>
    <row r="19" spans="1:3" x14ac:dyDescent="0.25">
      <c r="A19" s="2">
        <v>2021</v>
      </c>
      <c r="B19" t="s">
        <v>129</v>
      </c>
      <c r="C19" s="38">
        <v>3.0000000000000001E-3</v>
      </c>
    </row>
    <row r="20" spans="1:3" x14ac:dyDescent="0.25">
      <c r="A20" s="2">
        <v>2014</v>
      </c>
      <c r="B20" t="s">
        <v>130</v>
      </c>
      <c r="C20" s="38">
        <v>0.56499999999999995</v>
      </c>
    </row>
    <row r="21" spans="1:3" x14ac:dyDescent="0.25">
      <c r="A21" s="2">
        <v>2015</v>
      </c>
      <c r="B21" t="s">
        <v>130</v>
      </c>
      <c r="C21" s="38">
        <v>1.2490000000000001</v>
      </c>
    </row>
    <row r="22" spans="1:3" x14ac:dyDescent="0.25">
      <c r="A22" s="2">
        <v>2016</v>
      </c>
      <c r="B22" t="s">
        <v>130</v>
      </c>
      <c r="C22" s="38">
        <v>2.0510000000000002</v>
      </c>
    </row>
    <row r="23" spans="1:3" x14ac:dyDescent="0.25">
      <c r="A23" s="2">
        <v>2017</v>
      </c>
      <c r="B23" t="s">
        <v>130</v>
      </c>
      <c r="C23" s="38">
        <v>2.8260000000000001</v>
      </c>
    </row>
    <row r="24" spans="1:3" x14ac:dyDescent="0.25">
      <c r="A24" s="2">
        <v>2018</v>
      </c>
      <c r="B24" t="s">
        <v>130</v>
      </c>
      <c r="C24" s="38">
        <v>3.444</v>
      </c>
    </row>
    <row r="25" spans="1:3" x14ac:dyDescent="0.25">
      <c r="A25" s="2">
        <v>2019</v>
      </c>
      <c r="B25" t="s">
        <v>130</v>
      </c>
      <c r="C25" s="38">
        <v>4.0919999999999996</v>
      </c>
    </row>
    <row r="26" spans="1:3" x14ac:dyDescent="0.25">
      <c r="A26" s="2">
        <v>2020</v>
      </c>
      <c r="B26" t="s">
        <v>130</v>
      </c>
      <c r="C26" s="38">
        <v>4.9660000000000002</v>
      </c>
    </row>
    <row r="27" spans="1:3" x14ac:dyDescent="0.25">
      <c r="A27" s="8">
        <v>2021</v>
      </c>
      <c r="B27" s="10" t="s">
        <v>130</v>
      </c>
      <c r="C27" s="39">
        <v>4.4349999999999996</v>
      </c>
    </row>
    <row r="29" spans="1:3" x14ac:dyDescent="0.25">
      <c r="A29" t="s">
        <v>63</v>
      </c>
    </row>
    <row r="31" spans="1:3" x14ac:dyDescent="0.25">
      <c r="A31" t="s">
        <v>131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ColWidth="11.42578125" defaultRowHeight="15" x14ac:dyDescent="0.25"/>
  <cols>
    <col min="1" max="1" width="6.7109375" customWidth="1"/>
    <col min="2" max="2" width="26.140625" customWidth="1"/>
    <col min="3" max="3" width="38" customWidth="1"/>
    <col min="4" max="4" width="37.140625" customWidth="1"/>
    <col min="5" max="5" width="21.42578125" customWidth="1"/>
    <col min="6" max="6" width="15.28515625" customWidth="1"/>
    <col min="7" max="7" width="22.85546875" customWidth="1"/>
  </cols>
  <sheetData>
    <row r="1" spans="1:7" x14ac:dyDescent="0.25">
      <c r="A1" t="s">
        <v>132</v>
      </c>
    </row>
    <row r="3" spans="1:7" ht="48.75" customHeight="1" x14ac:dyDescent="0.25">
      <c r="A3" s="150" t="s">
        <v>1</v>
      </c>
      <c r="B3" s="151" t="s">
        <v>133</v>
      </c>
      <c r="C3" s="151" t="s">
        <v>134</v>
      </c>
      <c r="D3" s="151" t="s">
        <v>135</v>
      </c>
      <c r="E3" s="151" t="s">
        <v>136</v>
      </c>
      <c r="F3" s="151" t="s">
        <v>137</v>
      </c>
      <c r="G3" s="152" t="s">
        <v>138</v>
      </c>
    </row>
    <row r="4" spans="1:7" x14ac:dyDescent="0.25">
      <c r="A4" s="2">
        <v>2013</v>
      </c>
      <c r="B4" s="40">
        <v>1120.3</v>
      </c>
      <c r="C4" s="40">
        <v>22.5</v>
      </c>
      <c r="D4" s="40">
        <v>835.5</v>
      </c>
      <c r="E4" s="40">
        <v>218.8</v>
      </c>
      <c r="F4" s="40">
        <v>34.200000000000003</v>
      </c>
      <c r="G4" s="41">
        <v>15.2</v>
      </c>
    </row>
    <row r="5" spans="1:7" x14ac:dyDescent="0.25">
      <c r="A5" s="2">
        <v>2014</v>
      </c>
      <c r="B5" s="40">
        <v>1136.2</v>
      </c>
      <c r="C5" s="40">
        <v>22.4</v>
      </c>
      <c r="D5" s="40">
        <v>835.4</v>
      </c>
      <c r="E5" s="40">
        <v>232.4</v>
      </c>
      <c r="F5" s="40">
        <v>38.799999999999997</v>
      </c>
      <c r="G5" s="41">
        <v>15.8</v>
      </c>
    </row>
    <row r="6" spans="1:7" x14ac:dyDescent="0.25">
      <c r="A6" s="2">
        <v>2015</v>
      </c>
      <c r="B6" s="40">
        <v>1132.4000000000001</v>
      </c>
      <c r="C6" s="40">
        <v>22.4</v>
      </c>
      <c r="D6" s="40">
        <v>838.3</v>
      </c>
      <c r="E6" s="40">
        <v>240.9</v>
      </c>
      <c r="F6" s="40">
        <v>43.6</v>
      </c>
      <c r="G6" s="41">
        <v>15.5</v>
      </c>
    </row>
    <row r="7" spans="1:7" x14ac:dyDescent="0.25">
      <c r="A7" s="2">
        <v>2016</v>
      </c>
      <c r="B7" s="40">
        <v>1122</v>
      </c>
      <c r="C7" s="40">
        <v>21.9</v>
      </c>
      <c r="D7" s="40">
        <v>830.4</v>
      </c>
      <c r="E7" s="40">
        <v>250.6</v>
      </c>
      <c r="F7" s="40">
        <v>49.4</v>
      </c>
      <c r="G7" s="41">
        <v>16.399999999999999</v>
      </c>
    </row>
    <row r="8" spans="1:7" x14ac:dyDescent="0.25">
      <c r="A8" s="2">
        <v>2017</v>
      </c>
      <c r="B8" s="40">
        <v>1092.5</v>
      </c>
      <c r="C8" s="40">
        <v>22.1</v>
      </c>
      <c r="D8" s="40">
        <v>844.8</v>
      </c>
      <c r="E8" s="40">
        <v>244.8</v>
      </c>
      <c r="F8" s="40">
        <v>50</v>
      </c>
      <c r="G8" s="41">
        <v>16</v>
      </c>
    </row>
    <row r="9" spans="1:7" x14ac:dyDescent="0.25">
      <c r="A9" s="2">
        <v>2018</v>
      </c>
      <c r="B9" s="40">
        <v>1059.4000000000001</v>
      </c>
      <c r="C9" s="40">
        <v>22</v>
      </c>
      <c r="D9" s="40">
        <v>845.7</v>
      </c>
      <c r="E9" s="40">
        <v>253.5</v>
      </c>
      <c r="F9" s="40">
        <v>51.8</v>
      </c>
      <c r="G9" s="41">
        <v>15.4</v>
      </c>
    </row>
    <row r="10" spans="1:7" x14ac:dyDescent="0.25">
      <c r="A10" s="2">
        <v>2019</v>
      </c>
      <c r="B10" s="40">
        <v>1061.0999999999999</v>
      </c>
      <c r="C10" s="40">
        <v>21.2</v>
      </c>
      <c r="D10" s="40">
        <v>802.7</v>
      </c>
      <c r="E10" s="40">
        <v>261.60000000000002</v>
      </c>
      <c r="F10" s="40">
        <v>52.9</v>
      </c>
      <c r="G10" s="41">
        <v>15.3</v>
      </c>
    </row>
    <row r="11" spans="1:7" x14ac:dyDescent="0.25">
      <c r="A11" s="2">
        <v>2020</v>
      </c>
      <c r="B11" s="40">
        <v>1112.9000000000001</v>
      </c>
      <c r="C11" s="40">
        <v>16.100000000000001</v>
      </c>
      <c r="D11" s="40">
        <v>576.4</v>
      </c>
      <c r="E11" s="40">
        <v>181.7</v>
      </c>
      <c r="F11" s="40">
        <v>63.9</v>
      </c>
      <c r="G11" s="41">
        <v>13.4</v>
      </c>
    </row>
    <row r="12" spans="1:7" x14ac:dyDescent="0.25">
      <c r="A12" s="8">
        <v>2021</v>
      </c>
      <c r="B12" s="42">
        <v>1190.0999999999999</v>
      </c>
      <c r="C12" s="42">
        <v>17.8</v>
      </c>
      <c r="D12" s="42">
        <v>622.79999999999995</v>
      </c>
      <c r="E12" s="42">
        <v>231.7</v>
      </c>
      <c r="F12" s="42">
        <v>67.7</v>
      </c>
      <c r="G12" s="43">
        <v>15.2</v>
      </c>
    </row>
    <row r="14" spans="1:7" x14ac:dyDescent="0.25">
      <c r="A14" t="s">
        <v>63</v>
      </c>
    </row>
    <row r="16" spans="1:7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2" spans="1:1" x14ac:dyDescent="0.2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/>
  </sheetViews>
  <sheetFormatPr defaultColWidth="11.42578125" defaultRowHeight="15" x14ac:dyDescent="0.25"/>
  <cols>
    <col min="1" max="1" width="6.7109375" customWidth="1"/>
    <col min="2" max="2" width="37.7109375" customWidth="1"/>
    <col min="3" max="3" width="23.7109375" customWidth="1"/>
  </cols>
  <sheetData>
    <row r="1" spans="1:3" x14ac:dyDescent="0.25">
      <c r="A1" t="s">
        <v>139</v>
      </c>
    </row>
    <row r="3" spans="1:3" x14ac:dyDescent="0.25">
      <c r="A3" s="180" t="s">
        <v>1</v>
      </c>
      <c r="B3" s="4" t="s">
        <v>93</v>
      </c>
      <c r="C3" s="6" t="s">
        <v>127</v>
      </c>
    </row>
    <row r="4" spans="1:3" x14ac:dyDescent="0.25">
      <c r="A4" s="181">
        <v>2014</v>
      </c>
      <c r="B4" t="s">
        <v>140</v>
      </c>
      <c r="C4" s="44">
        <v>1.4E-2</v>
      </c>
    </row>
    <row r="5" spans="1:3" x14ac:dyDescent="0.25">
      <c r="A5" s="181">
        <v>2014</v>
      </c>
      <c r="B5" t="s">
        <v>141</v>
      </c>
      <c r="C5" s="44">
        <v>0</v>
      </c>
    </row>
    <row r="6" spans="1:3" x14ac:dyDescent="0.25">
      <c r="A6" s="181">
        <v>2014</v>
      </c>
      <c r="B6" t="s">
        <v>142</v>
      </c>
      <c r="C6" s="44">
        <v>6.2E-2</v>
      </c>
    </row>
    <row r="7" spans="1:3" x14ac:dyDescent="0.25">
      <c r="A7" s="181">
        <v>2014</v>
      </c>
      <c r="B7" t="s">
        <v>143</v>
      </c>
      <c r="C7" s="44">
        <v>0.13200000000000001</v>
      </c>
    </row>
    <row r="8" spans="1:3" x14ac:dyDescent="0.25">
      <c r="A8" s="181">
        <v>2015</v>
      </c>
      <c r="B8" t="s">
        <v>140</v>
      </c>
      <c r="C8" s="44">
        <v>1.0999999999999999E-2</v>
      </c>
    </row>
    <row r="9" spans="1:3" x14ac:dyDescent="0.25">
      <c r="A9" s="181">
        <v>2015</v>
      </c>
      <c r="B9" t="s">
        <v>141</v>
      </c>
      <c r="C9" s="44">
        <v>3.0000000000000001E-3</v>
      </c>
    </row>
    <row r="10" spans="1:3" x14ac:dyDescent="0.25">
      <c r="A10" s="181">
        <v>2015</v>
      </c>
      <c r="B10" t="s">
        <v>142</v>
      </c>
      <c r="C10" s="44">
        <v>0.10100000000000001</v>
      </c>
    </row>
    <row r="11" spans="1:3" x14ac:dyDescent="0.25">
      <c r="A11" s="181">
        <v>2015</v>
      </c>
      <c r="B11" t="s">
        <v>143</v>
      </c>
      <c r="C11" s="44">
        <v>0.27300000000000002</v>
      </c>
    </row>
    <row r="12" spans="1:3" x14ac:dyDescent="0.25">
      <c r="A12" s="181">
        <v>2016</v>
      </c>
      <c r="B12" t="s">
        <v>140</v>
      </c>
      <c r="C12" s="44">
        <v>1E-3</v>
      </c>
    </row>
    <row r="13" spans="1:3" x14ac:dyDescent="0.25">
      <c r="A13" s="181">
        <v>2016</v>
      </c>
      <c r="B13" t="s">
        <v>141</v>
      </c>
      <c r="C13" s="44">
        <v>-6.0000000000000001E-3</v>
      </c>
    </row>
    <row r="14" spans="1:3" x14ac:dyDescent="0.25">
      <c r="A14" s="181">
        <v>2016</v>
      </c>
      <c r="B14" t="s">
        <v>142</v>
      </c>
      <c r="C14" s="44">
        <v>0.14599999999999999</v>
      </c>
    </row>
    <row r="15" spans="1:3" x14ac:dyDescent="0.25">
      <c r="A15" s="181">
        <v>2016</v>
      </c>
      <c r="B15" t="s">
        <v>143</v>
      </c>
      <c r="C15" s="44">
        <v>0.443</v>
      </c>
    </row>
    <row r="16" spans="1:3" x14ac:dyDescent="0.25">
      <c r="A16" s="181">
        <v>2017</v>
      </c>
      <c r="B16" t="s">
        <v>140</v>
      </c>
      <c r="C16" s="44">
        <v>-2.5000000000000001E-2</v>
      </c>
    </row>
    <row r="17" spans="1:3" x14ac:dyDescent="0.25">
      <c r="A17" s="181">
        <v>2017</v>
      </c>
      <c r="B17" t="s">
        <v>141</v>
      </c>
      <c r="C17" s="44">
        <v>1.0999999999999999E-2</v>
      </c>
    </row>
    <row r="18" spans="1:3" x14ac:dyDescent="0.25">
      <c r="A18" s="181">
        <v>2017</v>
      </c>
      <c r="B18" t="s">
        <v>142</v>
      </c>
      <c r="C18" s="44">
        <v>0.11899999999999999</v>
      </c>
    </row>
    <row r="19" spans="1:3" x14ac:dyDescent="0.25">
      <c r="A19" s="181">
        <v>2017</v>
      </c>
      <c r="B19" t="s">
        <v>143</v>
      </c>
      <c r="C19" s="44">
        <v>0.46</v>
      </c>
    </row>
    <row r="20" spans="1:3" x14ac:dyDescent="0.25">
      <c r="A20" s="181">
        <v>2018</v>
      </c>
      <c r="B20" t="s">
        <v>140</v>
      </c>
      <c r="C20" s="44">
        <v>-5.3999999999999999E-2</v>
      </c>
    </row>
    <row r="21" spans="1:3" x14ac:dyDescent="0.25">
      <c r="A21" s="181">
        <v>2018</v>
      </c>
      <c r="B21" t="s">
        <v>141</v>
      </c>
      <c r="C21" s="44">
        <v>1.2E-2</v>
      </c>
    </row>
    <row r="22" spans="1:3" x14ac:dyDescent="0.25">
      <c r="A22" s="181">
        <v>2018</v>
      </c>
      <c r="B22" t="s">
        <v>142</v>
      </c>
      <c r="C22" s="44">
        <v>0.159</v>
      </c>
    </row>
    <row r="23" spans="1:3" x14ac:dyDescent="0.25">
      <c r="A23" s="181">
        <v>2018</v>
      </c>
      <c r="B23" t="s">
        <v>143</v>
      </c>
      <c r="C23" s="44">
        <v>0.51400000000000001</v>
      </c>
    </row>
    <row r="24" spans="1:3" x14ac:dyDescent="0.25">
      <c r="A24" s="181">
        <v>2019</v>
      </c>
      <c r="B24" t="s">
        <v>140</v>
      </c>
      <c r="C24" s="44">
        <v>-5.2999999999999999E-2</v>
      </c>
    </row>
    <row r="25" spans="1:3" x14ac:dyDescent="0.25">
      <c r="A25" s="181">
        <v>2019</v>
      </c>
      <c r="B25" t="s">
        <v>141</v>
      </c>
      <c r="C25" s="44">
        <v>-3.9E-2</v>
      </c>
    </row>
    <row r="26" spans="1:3" x14ac:dyDescent="0.25">
      <c r="A26" s="181">
        <v>2019</v>
      </c>
      <c r="B26" t="s">
        <v>142</v>
      </c>
      <c r="C26" s="44">
        <v>0.19600000000000001</v>
      </c>
    </row>
    <row r="27" spans="1:3" x14ac:dyDescent="0.25">
      <c r="A27" s="181">
        <v>2019</v>
      </c>
      <c r="B27" t="s">
        <v>143</v>
      </c>
      <c r="C27" s="44">
        <v>0.54400000000000004</v>
      </c>
    </row>
    <row r="28" spans="1:3" x14ac:dyDescent="0.25">
      <c r="A28" s="181">
        <v>2020</v>
      </c>
      <c r="B28" t="s">
        <v>140</v>
      </c>
      <c r="C28" s="44">
        <v>-7.0000000000000001E-3</v>
      </c>
    </row>
    <row r="29" spans="1:3" x14ac:dyDescent="0.25">
      <c r="A29" s="181">
        <v>2020</v>
      </c>
      <c r="B29" t="s">
        <v>141</v>
      </c>
      <c r="C29" s="44">
        <v>-0.31</v>
      </c>
    </row>
    <row r="30" spans="1:3" x14ac:dyDescent="0.25">
      <c r="A30" s="181">
        <v>2020</v>
      </c>
      <c r="B30" t="s">
        <v>142</v>
      </c>
      <c r="C30" s="44">
        <v>-0.16900000000000001</v>
      </c>
    </row>
    <row r="31" spans="1:3" x14ac:dyDescent="0.25">
      <c r="A31" s="181">
        <v>2020</v>
      </c>
      <c r="B31" t="s">
        <v>143</v>
      </c>
      <c r="C31" s="44">
        <v>0.86599999999999999</v>
      </c>
    </row>
    <row r="32" spans="1:3" x14ac:dyDescent="0.25">
      <c r="A32" s="181">
        <v>2021</v>
      </c>
      <c r="B32" t="s">
        <v>140</v>
      </c>
      <c r="C32" s="44">
        <v>6.2E-2</v>
      </c>
    </row>
    <row r="33" spans="1:3" x14ac:dyDescent="0.25">
      <c r="A33" s="181">
        <v>2021</v>
      </c>
      <c r="B33" t="s">
        <v>141</v>
      </c>
      <c r="C33" s="44">
        <v>-0.255</v>
      </c>
    </row>
    <row r="34" spans="1:3" x14ac:dyDescent="0.25">
      <c r="A34" s="181">
        <v>2021</v>
      </c>
      <c r="B34" t="s">
        <v>142</v>
      </c>
      <c r="C34" s="44">
        <v>5.8999999999999997E-2</v>
      </c>
    </row>
    <row r="35" spans="1:3" x14ac:dyDescent="0.25">
      <c r="A35" s="182">
        <v>2021</v>
      </c>
      <c r="B35" s="10" t="s">
        <v>143</v>
      </c>
      <c r="C35" s="45">
        <v>0.97699999999999998</v>
      </c>
    </row>
    <row r="37" spans="1:3" x14ac:dyDescent="0.25">
      <c r="A37" t="s">
        <v>63</v>
      </c>
    </row>
    <row r="39" spans="1:3" x14ac:dyDescent="0.25">
      <c r="A39" t="s">
        <v>117</v>
      </c>
    </row>
    <row r="40" spans="1:3" x14ac:dyDescent="0.25">
      <c r="A40" t="s">
        <v>118</v>
      </c>
    </row>
    <row r="41" spans="1:3" x14ac:dyDescent="0.25">
      <c r="A41" t="s">
        <v>119</v>
      </c>
    </row>
    <row r="42" spans="1:3" x14ac:dyDescent="0.25">
      <c r="A42" t="s">
        <v>120</v>
      </c>
    </row>
    <row r="43" spans="1:3" x14ac:dyDescent="0.25">
      <c r="A43" t="s">
        <v>121</v>
      </c>
    </row>
    <row r="45" spans="1:3" x14ac:dyDescent="0.25">
      <c r="A4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  <col min="3" max="3" width="18.7109375" customWidth="1"/>
    <col min="4" max="5" width="42.7109375" customWidth="1"/>
  </cols>
  <sheetData>
    <row r="1" spans="1:5" x14ac:dyDescent="0.25">
      <c r="A1" t="s">
        <v>0</v>
      </c>
    </row>
    <row r="3" spans="1:5" x14ac:dyDescent="0.25">
      <c r="A3" s="5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25">
      <c r="A4" s="2">
        <v>2014</v>
      </c>
      <c r="B4" t="s">
        <v>6</v>
      </c>
      <c r="C4" s="1">
        <v>3.6999999999999998E-2</v>
      </c>
      <c r="D4" s="1">
        <v>4.2999999999999997E-2</v>
      </c>
      <c r="E4" s="3">
        <v>3.3000000000000002E-2</v>
      </c>
    </row>
    <row r="5" spans="1:5" x14ac:dyDescent="0.25">
      <c r="A5" s="2">
        <v>2019</v>
      </c>
      <c r="B5" t="s">
        <v>6</v>
      </c>
      <c r="C5" s="1">
        <v>3.7999999999999999E-2</v>
      </c>
      <c r="D5" s="1">
        <v>4.2999999999999997E-2</v>
      </c>
      <c r="E5" s="3">
        <v>3.3000000000000002E-2</v>
      </c>
    </row>
    <row r="6" spans="1:5" x14ac:dyDescent="0.25">
      <c r="A6" s="2">
        <v>2014</v>
      </c>
      <c r="B6" t="s">
        <v>7</v>
      </c>
      <c r="C6" s="1">
        <v>4.1000000000000002E-2</v>
      </c>
      <c r="D6" s="1">
        <v>4.7E-2</v>
      </c>
      <c r="E6" s="3">
        <v>3.6999999999999998E-2</v>
      </c>
    </row>
    <row r="7" spans="1:5" x14ac:dyDescent="0.25">
      <c r="A7" s="2">
        <v>2019</v>
      </c>
      <c r="B7" t="s">
        <v>7</v>
      </c>
      <c r="C7" s="1">
        <v>4.1000000000000002E-2</v>
      </c>
      <c r="D7" s="1">
        <v>4.5999999999999999E-2</v>
      </c>
      <c r="E7" s="3">
        <v>3.5999999999999997E-2</v>
      </c>
    </row>
    <row r="8" spans="1:5" x14ac:dyDescent="0.25">
      <c r="A8" s="2">
        <v>2014</v>
      </c>
      <c r="B8" t="s">
        <v>8</v>
      </c>
      <c r="C8" s="1">
        <v>3.5000000000000003E-2</v>
      </c>
      <c r="D8" s="1">
        <v>4.1000000000000002E-2</v>
      </c>
      <c r="E8" s="3">
        <v>3.1E-2</v>
      </c>
    </row>
    <row r="9" spans="1:5" x14ac:dyDescent="0.25">
      <c r="A9" s="2">
        <v>2019</v>
      </c>
      <c r="B9" t="s">
        <v>8</v>
      </c>
      <c r="C9" s="1">
        <v>3.5999999999999997E-2</v>
      </c>
      <c r="D9" s="1">
        <v>4.1000000000000002E-2</v>
      </c>
      <c r="E9" s="3">
        <v>3.1E-2</v>
      </c>
    </row>
    <row r="10" spans="1:5" x14ac:dyDescent="0.25">
      <c r="A10" s="2">
        <v>2014</v>
      </c>
      <c r="B10" t="s">
        <v>9</v>
      </c>
      <c r="C10" s="1">
        <v>3.9E-2</v>
      </c>
      <c r="D10" s="1">
        <v>4.3999999999999997E-2</v>
      </c>
      <c r="E10" s="3">
        <v>3.4000000000000002E-2</v>
      </c>
    </row>
    <row r="11" spans="1:5" x14ac:dyDescent="0.25">
      <c r="A11" s="2">
        <v>2019</v>
      </c>
      <c r="B11" t="s">
        <v>9</v>
      </c>
      <c r="C11" s="1">
        <v>0.04</v>
      </c>
      <c r="D11" s="1">
        <v>4.5999999999999999E-2</v>
      </c>
      <c r="E11" s="3">
        <v>3.5000000000000003E-2</v>
      </c>
    </row>
    <row r="12" spans="1:5" x14ac:dyDescent="0.25">
      <c r="A12" s="2">
        <v>2014</v>
      </c>
      <c r="B12" t="s">
        <v>10</v>
      </c>
      <c r="C12" s="1">
        <v>3.5000000000000003E-2</v>
      </c>
      <c r="D12" s="1">
        <v>0.04</v>
      </c>
      <c r="E12" s="3">
        <v>3.1E-2</v>
      </c>
    </row>
    <row r="13" spans="1:5" x14ac:dyDescent="0.25">
      <c r="A13" s="2">
        <v>2019</v>
      </c>
      <c r="B13" t="s">
        <v>10</v>
      </c>
      <c r="C13" s="1">
        <v>3.5999999999999997E-2</v>
      </c>
      <c r="D13" s="1">
        <v>4.2000000000000003E-2</v>
      </c>
      <c r="E13" s="3">
        <v>3.1E-2</v>
      </c>
    </row>
    <row r="14" spans="1:5" x14ac:dyDescent="0.25">
      <c r="A14" s="2">
        <v>2014</v>
      </c>
      <c r="B14" t="s">
        <v>11</v>
      </c>
      <c r="C14" s="1">
        <v>3.6999999999999998E-2</v>
      </c>
      <c r="D14" s="1">
        <v>4.2000000000000003E-2</v>
      </c>
      <c r="E14" s="3">
        <v>3.2000000000000001E-2</v>
      </c>
    </row>
    <row r="15" spans="1:5" x14ac:dyDescent="0.25">
      <c r="A15" s="2">
        <v>2019</v>
      </c>
      <c r="B15" t="s">
        <v>11</v>
      </c>
      <c r="C15" s="1">
        <v>3.6999999999999998E-2</v>
      </c>
      <c r="D15" s="1">
        <v>4.2000000000000003E-2</v>
      </c>
      <c r="E15" s="3">
        <v>3.2000000000000001E-2</v>
      </c>
    </row>
    <row r="16" spans="1:5" x14ac:dyDescent="0.25">
      <c r="A16" s="2">
        <v>2014</v>
      </c>
      <c r="B16" t="s">
        <v>12</v>
      </c>
      <c r="C16" s="1">
        <v>4.1000000000000002E-2</v>
      </c>
      <c r="D16" s="1">
        <v>4.7E-2</v>
      </c>
      <c r="E16" s="3">
        <v>3.6999999999999998E-2</v>
      </c>
    </row>
    <row r="17" spans="1:5" x14ac:dyDescent="0.25">
      <c r="A17" s="2">
        <v>2019</v>
      </c>
      <c r="B17" t="s">
        <v>12</v>
      </c>
      <c r="C17" s="1">
        <v>4.1000000000000002E-2</v>
      </c>
      <c r="D17" s="1">
        <v>4.7E-2</v>
      </c>
      <c r="E17" s="3">
        <v>3.6999999999999998E-2</v>
      </c>
    </row>
    <row r="18" spans="1:5" x14ac:dyDescent="0.25">
      <c r="A18" s="2">
        <v>2014</v>
      </c>
      <c r="B18" t="s">
        <v>13</v>
      </c>
      <c r="C18" s="1">
        <v>4.8000000000000001E-2</v>
      </c>
      <c r="D18" s="1">
        <v>5.5E-2</v>
      </c>
      <c r="E18" s="3">
        <v>4.2999999999999997E-2</v>
      </c>
    </row>
    <row r="19" spans="1:5" x14ac:dyDescent="0.25">
      <c r="A19" s="2">
        <v>2019</v>
      </c>
      <c r="B19" t="s">
        <v>13</v>
      </c>
      <c r="C19" s="1">
        <v>4.9000000000000002E-2</v>
      </c>
      <c r="D19" s="1">
        <v>5.6000000000000001E-2</v>
      </c>
      <c r="E19" s="3">
        <v>4.2999999999999997E-2</v>
      </c>
    </row>
    <row r="20" spans="1:5" x14ac:dyDescent="0.25">
      <c r="A20" s="2">
        <v>2014</v>
      </c>
      <c r="B20" t="s">
        <v>14</v>
      </c>
      <c r="C20" s="1">
        <v>4.2999999999999997E-2</v>
      </c>
      <c r="D20" s="1">
        <v>4.8000000000000001E-2</v>
      </c>
      <c r="E20" s="3">
        <v>3.9E-2</v>
      </c>
    </row>
    <row r="21" spans="1:5" x14ac:dyDescent="0.25">
      <c r="A21" s="2">
        <v>2019</v>
      </c>
      <c r="B21" t="s">
        <v>14</v>
      </c>
      <c r="C21" s="1">
        <v>4.3999999999999997E-2</v>
      </c>
      <c r="D21" s="1">
        <v>4.8000000000000001E-2</v>
      </c>
      <c r="E21" s="3">
        <v>3.9E-2</v>
      </c>
    </row>
    <row r="22" spans="1:5" x14ac:dyDescent="0.25">
      <c r="A22" s="2">
        <v>2014</v>
      </c>
      <c r="B22" t="s">
        <v>15</v>
      </c>
      <c r="C22" s="1">
        <v>4.8000000000000001E-2</v>
      </c>
      <c r="D22" s="1">
        <v>5.2999999999999999E-2</v>
      </c>
      <c r="E22" s="3">
        <v>4.2999999999999997E-2</v>
      </c>
    </row>
    <row r="23" spans="1:5" x14ac:dyDescent="0.25">
      <c r="A23" s="2">
        <v>2019</v>
      </c>
      <c r="B23" t="s">
        <v>15</v>
      </c>
      <c r="C23" s="1">
        <v>4.7E-2</v>
      </c>
      <c r="D23" s="1">
        <v>5.2999999999999999E-2</v>
      </c>
      <c r="E23" s="3">
        <v>4.2000000000000003E-2</v>
      </c>
    </row>
    <row r="24" spans="1:5" x14ac:dyDescent="0.25">
      <c r="A24" s="2">
        <v>2014</v>
      </c>
      <c r="B24" t="s">
        <v>16</v>
      </c>
      <c r="C24" s="1">
        <v>4.4999999999999998E-2</v>
      </c>
      <c r="D24" s="1">
        <v>0.05</v>
      </c>
      <c r="E24" s="3">
        <v>0.04</v>
      </c>
    </row>
    <row r="25" spans="1:5" x14ac:dyDescent="0.25">
      <c r="A25" s="2">
        <v>2019</v>
      </c>
      <c r="B25" t="s">
        <v>16</v>
      </c>
      <c r="C25" s="1">
        <v>4.4999999999999998E-2</v>
      </c>
      <c r="D25" s="1">
        <v>0.05</v>
      </c>
      <c r="E25" s="3">
        <v>3.9E-2</v>
      </c>
    </row>
    <row r="26" spans="1:5" x14ac:dyDescent="0.25">
      <c r="A26" s="2">
        <v>2014</v>
      </c>
      <c r="B26" t="s">
        <v>17</v>
      </c>
      <c r="C26" s="1">
        <v>4.2000000000000003E-2</v>
      </c>
      <c r="D26" s="1">
        <v>4.5999999999999999E-2</v>
      </c>
      <c r="E26" s="3">
        <v>3.7999999999999999E-2</v>
      </c>
    </row>
    <row r="27" spans="1:5" x14ac:dyDescent="0.25">
      <c r="A27" s="2">
        <v>2019</v>
      </c>
      <c r="B27" t="s">
        <v>17</v>
      </c>
      <c r="C27" s="1">
        <v>4.1000000000000002E-2</v>
      </c>
      <c r="D27" s="1">
        <v>4.5999999999999999E-2</v>
      </c>
      <c r="E27" s="3">
        <v>3.5999999999999997E-2</v>
      </c>
    </row>
    <row r="28" spans="1:5" x14ac:dyDescent="0.25">
      <c r="A28" s="2">
        <v>2014</v>
      </c>
      <c r="B28" t="s">
        <v>18</v>
      </c>
      <c r="C28" s="1">
        <v>5.8999999999999997E-2</v>
      </c>
      <c r="D28" s="1">
        <v>6.5000000000000002E-2</v>
      </c>
      <c r="E28" s="3">
        <v>5.2999999999999999E-2</v>
      </c>
    </row>
    <row r="29" spans="1:5" x14ac:dyDescent="0.25">
      <c r="A29" s="2">
        <v>2019</v>
      </c>
      <c r="B29" t="s">
        <v>18</v>
      </c>
      <c r="C29" s="1">
        <v>6.2E-2</v>
      </c>
      <c r="D29" s="1">
        <v>7.0999999999999994E-2</v>
      </c>
      <c r="E29" s="3">
        <v>5.3999999999999999E-2</v>
      </c>
    </row>
    <row r="30" spans="1:5" x14ac:dyDescent="0.25">
      <c r="A30" s="2">
        <v>2014</v>
      </c>
      <c r="B30" t="s">
        <v>19</v>
      </c>
      <c r="C30" s="1">
        <v>3.6999999999999998E-2</v>
      </c>
      <c r="D30" s="1">
        <v>4.2000000000000003E-2</v>
      </c>
      <c r="E30" s="3">
        <v>3.2000000000000001E-2</v>
      </c>
    </row>
    <row r="31" spans="1:5" x14ac:dyDescent="0.25">
      <c r="A31" s="2">
        <v>2019</v>
      </c>
      <c r="B31" t="s">
        <v>19</v>
      </c>
      <c r="C31" s="1">
        <v>3.6999999999999998E-2</v>
      </c>
      <c r="D31" s="1">
        <v>4.2999999999999997E-2</v>
      </c>
      <c r="E31" s="3">
        <v>3.3000000000000002E-2</v>
      </c>
    </row>
    <row r="32" spans="1:5" x14ac:dyDescent="0.25">
      <c r="A32" s="2">
        <v>2014</v>
      </c>
      <c r="B32" t="s">
        <v>20</v>
      </c>
      <c r="C32" s="1">
        <v>3.2000000000000001E-2</v>
      </c>
      <c r="D32" s="1">
        <v>3.6999999999999998E-2</v>
      </c>
      <c r="E32" s="3">
        <v>2.8000000000000001E-2</v>
      </c>
    </row>
    <row r="33" spans="1:5" x14ac:dyDescent="0.25">
      <c r="A33" s="2">
        <v>2019</v>
      </c>
      <c r="B33" t="s">
        <v>20</v>
      </c>
      <c r="C33" s="1">
        <v>3.3000000000000002E-2</v>
      </c>
      <c r="D33" s="1">
        <v>3.7999999999999999E-2</v>
      </c>
      <c r="E33" s="3">
        <v>2.9000000000000001E-2</v>
      </c>
    </row>
    <row r="34" spans="1:5" x14ac:dyDescent="0.25">
      <c r="A34" s="2">
        <v>2014</v>
      </c>
      <c r="B34" t="s">
        <v>21</v>
      </c>
      <c r="C34" s="1">
        <v>4.3999999999999997E-2</v>
      </c>
      <c r="D34" s="1">
        <v>4.9000000000000002E-2</v>
      </c>
      <c r="E34" s="3">
        <v>4.1000000000000002E-2</v>
      </c>
    </row>
    <row r="35" spans="1:5" x14ac:dyDescent="0.25">
      <c r="A35" s="2">
        <v>2019</v>
      </c>
      <c r="B35" t="s">
        <v>21</v>
      </c>
      <c r="C35" s="1">
        <v>4.5999999999999999E-2</v>
      </c>
      <c r="D35" s="1">
        <v>5.1999999999999998E-2</v>
      </c>
      <c r="E35" s="3">
        <v>4.2000000000000003E-2</v>
      </c>
    </row>
    <row r="36" spans="1:5" x14ac:dyDescent="0.25">
      <c r="A36" s="2">
        <v>2014</v>
      </c>
      <c r="B36" t="s">
        <v>22</v>
      </c>
      <c r="C36" s="1">
        <v>4.3999999999999997E-2</v>
      </c>
      <c r="D36" s="1">
        <v>4.8000000000000001E-2</v>
      </c>
      <c r="E36" s="3">
        <v>3.9E-2</v>
      </c>
    </row>
    <row r="37" spans="1:5" x14ac:dyDescent="0.25">
      <c r="A37" s="2">
        <v>2019</v>
      </c>
      <c r="B37" t="s">
        <v>22</v>
      </c>
      <c r="C37" s="1">
        <v>4.4999999999999998E-2</v>
      </c>
      <c r="D37" s="1">
        <v>4.9000000000000002E-2</v>
      </c>
      <c r="E37" s="3">
        <v>0.04</v>
      </c>
    </row>
    <row r="38" spans="1:5" x14ac:dyDescent="0.25">
      <c r="A38" s="2">
        <v>2014</v>
      </c>
      <c r="B38" t="s">
        <v>23</v>
      </c>
      <c r="C38" s="1">
        <v>4.9000000000000002E-2</v>
      </c>
      <c r="D38" s="1">
        <v>5.5E-2</v>
      </c>
      <c r="E38" s="3">
        <v>4.3999999999999997E-2</v>
      </c>
    </row>
    <row r="39" spans="1:5" x14ac:dyDescent="0.25">
      <c r="A39" s="2">
        <v>2019</v>
      </c>
      <c r="B39" t="s">
        <v>23</v>
      </c>
      <c r="C39" s="1">
        <v>4.9000000000000002E-2</v>
      </c>
      <c r="D39" s="1">
        <v>5.6000000000000001E-2</v>
      </c>
      <c r="E39" s="3">
        <v>4.2999999999999997E-2</v>
      </c>
    </row>
    <row r="40" spans="1:5" x14ac:dyDescent="0.25">
      <c r="A40" s="2">
        <v>2014</v>
      </c>
      <c r="B40" t="s">
        <v>24</v>
      </c>
      <c r="C40" s="1">
        <v>5.1999999999999998E-2</v>
      </c>
      <c r="D40" s="1">
        <v>5.8999999999999997E-2</v>
      </c>
      <c r="E40" s="3">
        <v>4.5999999999999999E-2</v>
      </c>
    </row>
    <row r="41" spans="1:5" x14ac:dyDescent="0.25">
      <c r="A41" s="2">
        <v>2019</v>
      </c>
      <c r="B41" t="s">
        <v>24</v>
      </c>
      <c r="C41" s="1">
        <v>5.1999999999999998E-2</v>
      </c>
      <c r="D41" s="1">
        <v>5.8999999999999997E-2</v>
      </c>
      <c r="E41" s="3">
        <v>4.5999999999999999E-2</v>
      </c>
    </row>
    <row r="42" spans="1:5" x14ac:dyDescent="0.25">
      <c r="A42" s="2">
        <v>2014</v>
      </c>
      <c r="B42" t="s">
        <v>25</v>
      </c>
      <c r="C42" s="1">
        <v>3.6999999999999998E-2</v>
      </c>
      <c r="D42" s="1">
        <v>4.2000000000000003E-2</v>
      </c>
      <c r="E42" s="3">
        <v>3.3000000000000002E-2</v>
      </c>
    </row>
    <row r="43" spans="1:5" x14ac:dyDescent="0.25">
      <c r="A43" s="2">
        <v>2019</v>
      </c>
      <c r="B43" t="s">
        <v>25</v>
      </c>
      <c r="C43" s="1">
        <v>3.7999999999999999E-2</v>
      </c>
      <c r="D43" s="1">
        <v>4.2999999999999997E-2</v>
      </c>
      <c r="E43" s="3">
        <v>3.4000000000000002E-2</v>
      </c>
    </row>
    <row r="44" spans="1:5" x14ac:dyDescent="0.25">
      <c r="A44" s="2">
        <v>2014</v>
      </c>
      <c r="B44" t="s">
        <v>26</v>
      </c>
      <c r="C44" s="1">
        <v>3.5999999999999997E-2</v>
      </c>
      <c r="D44" s="1">
        <v>4.2000000000000003E-2</v>
      </c>
      <c r="E44" s="3">
        <v>3.2000000000000001E-2</v>
      </c>
    </row>
    <row r="45" spans="1:5" x14ac:dyDescent="0.25">
      <c r="A45" s="2">
        <v>2019</v>
      </c>
      <c r="B45" t="s">
        <v>26</v>
      </c>
      <c r="C45" s="1">
        <v>3.6999999999999998E-2</v>
      </c>
      <c r="D45" s="1">
        <v>4.2999999999999997E-2</v>
      </c>
      <c r="E45" s="3">
        <v>3.3000000000000002E-2</v>
      </c>
    </row>
    <row r="46" spans="1:5" x14ac:dyDescent="0.25">
      <c r="A46" s="2">
        <v>2014</v>
      </c>
      <c r="B46" t="s">
        <v>27</v>
      </c>
      <c r="C46" s="1">
        <v>4.1000000000000002E-2</v>
      </c>
      <c r="D46" s="1">
        <v>4.4999999999999998E-2</v>
      </c>
      <c r="E46" s="3">
        <v>3.5999999999999997E-2</v>
      </c>
    </row>
    <row r="47" spans="1:5" x14ac:dyDescent="0.25">
      <c r="A47" s="2">
        <v>2019</v>
      </c>
      <c r="B47" t="s">
        <v>27</v>
      </c>
      <c r="C47" s="1">
        <v>4.2000000000000003E-2</v>
      </c>
      <c r="D47" s="1">
        <v>4.7E-2</v>
      </c>
      <c r="E47" s="3">
        <v>3.6999999999999998E-2</v>
      </c>
    </row>
    <row r="48" spans="1:5" x14ac:dyDescent="0.25">
      <c r="A48" s="2">
        <v>2014</v>
      </c>
      <c r="B48" t="s">
        <v>28</v>
      </c>
      <c r="C48" s="1">
        <v>3.5000000000000003E-2</v>
      </c>
      <c r="D48" s="1">
        <v>3.9E-2</v>
      </c>
      <c r="E48" s="3">
        <v>3.2000000000000001E-2</v>
      </c>
    </row>
    <row r="49" spans="1:5" x14ac:dyDescent="0.25">
      <c r="A49" s="2">
        <v>2019</v>
      </c>
      <c r="B49" t="s">
        <v>28</v>
      </c>
      <c r="C49" s="1">
        <v>3.6999999999999998E-2</v>
      </c>
      <c r="D49" s="1">
        <v>4.1000000000000002E-2</v>
      </c>
      <c r="E49" s="3">
        <v>3.3000000000000002E-2</v>
      </c>
    </row>
    <row r="50" spans="1:5" x14ac:dyDescent="0.25">
      <c r="A50" s="2">
        <v>2014</v>
      </c>
      <c r="B50" t="s">
        <v>29</v>
      </c>
      <c r="C50" s="1">
        <v>2.5999999999999999E-2</v>
      </c>
      <c r="D50" s="1">
        <v>2.9000000000000001E-2</v>
      </c>
      <c r="E50" s="3">
        <v>2.3E-2</v>
      </c>
    </row>
    <row r="51" spans="1:5" x14ac:dyDescent="0.25">
      <c r="A51" s="2">
        <v>2019</v>
      </c>
      <c r="B51" t="s">
        <v>29</v>
      </c>
      <c r="C51" s="1">
        <v>2.8000000000000001E-2</v>
      </c>
      <c r="D51" s="1">
        <v>3.2000000000000001E-2</v>
      </c>
      <c r="E51" s="3">
        <v>2.5000000000000001E-2</v>
      </c>
    </row>
    <row r="52" spans="1:5" x14ac:dyDescent="0.25">
      <c r="A52" s="2">
        <v>2014</v>
      </c>
      <c r="B52" t="s">
        <v>30</v>
      </c>
      <c r="C52" s="1">
        <v>5.3999999999999999E-2</v>
      </c>
      <c r="D52" s="1">
        <v>5.8999999999999997E-2</v>
      </c>
      <c r="E52" s="3">
        <v>4.9000000000000002E-2</v>
      </c>
    </row>
    <row r="53" spans="1:5" x14ac:dyDescent="0.25">
      <c r="A53" s="2">
        <v>2019</v>
      </c>
      <c r="B53" t="s">
        <v>30</v>
      </c>
      <c r="C53" s="1">
        <v>5.6000000000000001E-2</v>
      </c>
      <c r="D53" s="1">
        <v>6.4000000000000001E-2</v>
      </c>
      <c r="E53" s="3">
        <v>4.9000000000000002E-2</v>
      </c>
    </row>
    <row r="54" spans="1:5" x14ac:dyDescent="0.25">
      <c r="A54" s="2">
        <v>2014</v>
      </c>
      <c r="B54" t="s">
        <v>31</v>
      </c>
      <c r="C54" s="1">
        <v>3.3000000000000002E-2</v>
      </c>
      <c r="D54" s="1">
        <v>3.7999999999999999E-2</v>
      </c>
      <c r="E54" s="3">
        <v>2.9000000000000001E-2</v>
      </c>
    </row>
    <row r="55" spans="1:5" x14ac:dyDescent="0.25">
      <c r="A55" s="2">
        <v>2019</v>
      </c>
      <c r="B55" t="s">
        <v>31</v>
      </c>
      <c r="C55" s="1">
        <v>3.4000000000000002E-2</v>
      </c>
      <c r="D55" s="1">
        <v>3.9E-2</v>
      </c>
      <c r="E55" s="3">
        <v>2.9000000000000001E-2</v>
      </c>
    </row>
    <row r="56" spans="1:5" x14ac:dyDescent="0.25">
      <c r="A56" s="2">
        <v>2014</v>
      </c>
      <c r="B56" t="s">
        <v>32</v>
      </c>
      <c r="C56" s="1">
        <v>3.4000000000000002E-2</v>
      </c>
      <c r="D56" s="1">
        <v>3.9E-2</v>
      </c>
      <c r="E56" s="3">
        <v>0.03</v>
      </c>
    </row>
    <row r="57" spans="1:5" x14ac:dyDescent="0.25">
      <c r="A57" s="2">
        <v>2019</v>
      </c>
      <c r="B57" t="s">
        <v>32</v>
      </c>
      <c r="C57" s="1">
        <v>3.4000000000000002E-2</v>
      </c>
      <c r="D57" s="1">
        <v>3.9E-2</v>
      </c>
      <c r="E57" s="3">
        <v>0.03</v>
      </c>
    </row>
    <row r="58" spans="1:5" x14ac:dyDescent="0.25">
      <c r="A58" s="2">
        <v>2014</v>
      </c>
      <c r="B58" t="s">
        <v>33</v>
      </c>
      <c r="C58" s="1">
        <v>4.1000000000000002E-2</v>
      </c>
      <c r="D58" s="1">
        <v>4.7E-2</v>
      </c>
      <c r="E58" s="3">
        <v>3.5999999999999997E-2</v>
      </c>
    </row>
    <row r="59" spans="1:5" x14ac:dyDescent="0.25">
      <c r="A59" s="2">
        <v>2019</v>
      </c>
      <c r="B59" t="s">
        <v>33</v>
      </c>
      <c r="C59" s="1">
        <v>4.1000000000000002E-2</v>
      </c>
      <c r="D59" s="1">
        <v>4.7E-2</v>
      </c>
      <c r="E59" s="3">
        <v>3.5999999999999997E-2</v>
      </c>
    </row>
    <row r="60" spans="1:5" x14ac:dyDescent="0.25">
      <c r="A60" s="2">
        <v>2014</v>
      </c>
      <c r="B60" t="s">
        <v>34</v>
      </c>
      <c r="C60" s="1">
        <v>5.3999999999999999E-2</v>
      </c>
      <c r="D60" s="1">
        <v>0.06</v>
      </c>
      <c r="E60" s="3">
        <v>0.05</v>
      </c>
    </row>
    <row r="61" spans="1:5" x14ac:dyDescent="0.25">
      <c r="A61" s="2">
        <v>2019</v>
      </c>
      <c r="B61" t="s">
        <v>34</v>
      </c>
      <c r="C61" s="1">
        <v>5.7000000000000002E-2</v>
      </c>
      <c r="D61" s="1">
        <v>6.3E-2</v>
      </c>
      <c r="E61" s="3">
        <v>5.1999999999999998E-2</v>
      </c>
    </row>
    <row r="62" spans="1:5" x14ac:dyDescent="0.25">
      <c r="A62" s="2">
        <v>2014</v>
      </c>
      <c r="B62" t="s">
        <v>35</v>
      </c>
      <c r="C62" s="1">
        <v>4.8000000000000001E-2</v>
      </c>
      <c r="D62" s="1">
        <v>5.2999999999999999E-2</v>
      </c>
      <c r="E62" s="3">
        <v>4.3999999999999997E-2</v>
      </c>
    </row>
    <row r="63" spans="1:5" x14ac:dyDescent="0.25">
      <c r="A63" s="2">
        <v>2019</v>
      </c>
      <c r="B63" t="s">
        <v>35</v>
      </c>
      <c r="C63" s="1">
        <v>4.7E-2</v>
      </c>
      <c r="D63" s="1">
        <v>5.1999999999999998E-2</v>
      </c>
      <c r="E63" s="3">
        <v>4.2999999999999997E-2</v>
      </c>
    </row>
    <row r="64" spans="1:5" x14ac:dyDescent="0.25">
      <c r="A64" s="2">
        <v>2014</v>
      </c>
      <c r="B64" t="s">
        <v>36</v>
      </c>
      <c r="C64" s="1">
        <v>4.4999999999999998E-2</v>
      </c>
      <c r="D64" s="1">
        <v>0.05</v>
      </c>
      <c r="E64" s="3">
        <v>0.04</v>
      </c>
    </row>
    <row r="65" spans="1:5" x14ac:dyDescent="0.25">
      <c r="A65" s="2">
        <v>2019</v>
      </c>
      <c r="B65" t="s">
        <v>36</v>
      </c>
      <c r="C65" s="1">
        <v>4.4999999999999998E-2</v>
      </c>
      <c r="D65" s="1">
        <v>0.05</v>
      </c>
      <c r="E65" s="3">
        <v>0.04</v>
      </c>
    </row>
    <row r="66" spans="1:5" x14ac:dyDescent="0.25">
      <c r="A66" s="2">
        <v>2014</v>
      </c>
      <c r="B66" t="s">
        <v>37</v>
      </c>
      <c r="C66" s="1">
        <v>4.8000000000000001E-2</v>
      </c>
      <c r="D66" s="1">
        <v>5.2999999999999999E-2</v>
      </c>
      <c r="E66" s="3">
        <v>4.2999999999999997E-2</v>
      </c>
    </row>
    <row r="67" spans="1:5" x14ac:dyDescent="0.25">
      <c r="A67" s="8">
        <v>2019</v>
      </c>
      <c r="B67" s="10" t="s">
        <v>37</v>
      </c>
      <c r="C67" s="7">
        <v>4.7E-2</v>
      </c>
      <c r="D67" s="7">
        <v>5.2999999999999999E-2</v>
      </c>
      <c r="E67" s="9">
        <v>4.2000000000000003E-2</v>
      </c>
    </row>
    <row r="69" spans="1:5" x14ac:dyDescent="0.25">
      <c r="A69" t="s">
        <v>38</v>
      </c>
    </row>
    <row r="71" spans="1:5" x14ac:dyDescent="0.25">
      <c r="A7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ColWidth="11.42578125" defaultRowHeight="15" x14ac:dyDescent="0.25"/>
  <cols>
    <col min="1" max="1" width="6.7109375" customWidth="1"/>
    <col min="2" max="2" width="25.7109375" customWidth="1"/>
    <col min="3" max="3" width="20.7109375" customWidth="1"/>
    <col min="4" max="4" width="26.7109375" customWidth="1"/>
    <col min="5" max="5" width="17.7109375" customWidth="1"/>
  </cols>
  <sheetData>
    <row r="1" spans="1:5" x14ac:dyDescent="0.25">
      <c r="A1" t="s">
        <v>144</v>
      </c>
    </row>
    <row r="3" spans="1:5" x14ac:dyDescent="0.25">
      <c r="A3" s="5" t="s">
        <v>1</v>
      </c>
      <c r="B3" s="4" t="s">
        <v>145</v>
      </c>
      <c r="C3" s="4" t="s">
        <v>146</v>
      </c>
      <c r="D3" s="4" t="s">
        <v>147</v>
      </c>
      <c r="E3" s="6" t="s">
        <v>148</v>
      </c>
    </row>
    <row r="4" spans="1:5" x14ac:dyDescent="0.25">
      <c r="A4" s="2">
        <v>2013</v>
      </c>
      <c r="B4" s="46">
        <v>1120.3</v>
      </c>
      <c r="C4" s="47">
        <v>0.82399999999999995</v>
      </c>
      <c r="D4" s="47">
        <v>9.4E-2</v>
      </c>
      <c r="E4" s="48">
        <v>7.9000000000000001E-2</v>
      </c>
    </row>
    <row r="5" spans="1:5" x14ac:dyDescent="0.25">
      <c r="A5" s="2">
        <v>2014</v>
      </c>
      <c r="B5" s="46">
        <v>1136.2</v>
      </c>
      <c r="C5" s="47">
        <v>0.81599999999999995</v>
      </c>
      <c r="D5" s="47">
        <v>9.4E-2</v>
      </c>
      <c r="E5" s="48">
        <v>8.6999999999999994E-2</v>
      </c>
    </row>
    <row r="6" spans="1:5" x14ac:dyDescent="0.25">
      <c r="A6" s="2">
        <v>2015</v>
      </c>
      <c r="B6" s="46">
        <v>1132.4000000000001</v>
      </c>
      <c r="C6" s="47">
        <v>0.80700000000000005</v>
      </c>
      <c r="D6" s="47">
        <v>9.7000000000000003E-2</v>
      </c>
      <c r="E6" s="48">
        <v>9.2999999999999999E-2</v>
      </c>
    </row>
    <row r="7" spans="1:5" x14ac:dyDescent="0.25">
      <c r="A7" s="2">
        <v>2016</v>
      </c>
      <c r="B7" s="46">
        <v>1122</v>
      </c>
      <c r="C7" s="47">
        <v>0.79800000000000004</v>
      </c>
      <c r="D7" s="47">
        <v>9.9000000000000005E-2</v>
      </c>
      <c r="E7" s="48">
        <v>0.1</v>
      </c>
    </row>
    <row r="8" spans="1:5" x14ac:dyDescent="0.25">
      <c r="A8" s="2">
        <v>2017</v>
      </c>
      <c r="B8" s="46">
        <v>1092.5</v>
      </c>
      <c r="C8" s="47">
        <v>0.78900000000000003</v>
      </c>
      <c r="D8" s="47">
        <v>9.8000000000000004E-2</v>
      </c>
      <c r="E8" s="48">
        <v>0.11</v>
      </c>
    </row>
    <row r="9" spans="1:5" x14ac:dyDescent="0.25">
      <c r="A9" s="2">
        <v>2018</v>
      </c>
      <c r="B9" s="46">
        <v>1059.4000000000001</v>
      </c>
      <c r="C9" s="47">
        <v>0.77700000000000002</v>
      </c>
      <c r="D9" s="47">
        <v>9.8000000000000004E-2</v>
      </c>
      <c r="E9" s="48">
        <v>0.122</v>
      </c>
    </row>
    <row r="10" spans="1:5" x14ac:dyDescent="0.25">
      <c r="A10" s="2">
        <v>2019</v>
      </c>
      <c r="B10" s="46">
        <v>1061.0999999999999</v>
      </c>
      <c r="C10" s="47">
        <v>0.752</v>
      </c>
      <c r="D10" s="47">
        <v>0.106</v>
      </c>
      <c r="E10" s="48">
        <v>0.13900000000000001</v>
      </c>
    </row>
    <row r="11" spans="1:5" x14ac:dyDescent="0.25">
      <c r="A11" s="2">
        <v>2020</v>
      </c>
      <c r="B11" s="46">
        <v>1112.9000000000001</v>
      </c>
      <c r="C11" s="47">
        <v>0.73499999999999999</v>
      </c>
      <c r="D11" s="47">
        <v>0.11799999999999999</v>
      </c>
      <c r="E11" s="48">
        <v>0.14399999999999999</v>
      </c>
    </row>
    <row r="12" spans="1:5" x14ac:dyDescent="0.25">
      <c r="A12" s="8">
        <v>2021</v>
      </c>
      <c r="B12" s="49">
        <v>1190.0999999999999</v>
      </c>
      <c r="C12" s="50">
        <v>0.70199999999999996</v>
      </c>
      <c r="D12" s="50">
        <v>0.13100000000000001</v>
      </c>
      <c r="E12" s="51">
        <v>0.16200000000000001</v>
      </c>
    </row>
    <row r="14" spans="1:5" x14ac:dyDescent="0.25">
      <c r="A14" t="s">
        <v>63</v>
      </c>
    </row>
    <row r="16" spans="1:5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ColWidth="11.42578125" defaultRowHeight="15" x14ac:dyDescent="0.25"/>
  <cols>
    <col min="1" max="1" width="6.7109375" customWidth="1"/>
    <col min="2" max="3" width="25.7109375" customWidth="1"/>
    <col min="4" max="4" width="21.7109375" customWidth="1"/>
    <col min="5" max="5" width="25.7109375" customWidth="1"/>
  </cols>
  <sheetData>
    <row r="1" spans="1:5" x14ac:dyDescent="0.25">
      <c r="A1" t="s">
        <v>149</v>
      </c>
    </row>
    <row r="3" spans="1:5" x14ac:dyDescent="0.25">
      <c r="A3" s="5" t="s">
        <v>1</v>
      </c>
      <c r="B3" s="4" t="s">
        <v>145</v>
      </c>
      <c r="C3" s="4" t="s">
        <v>150</v>
      </c>
      <c r="D3" s="4" t="s">
        <v>151</v>
      </c>
      <c r="E3" s="6" t="s">
        <v>152</v>
      </c>
    </row>
    <row r="4" spans="1:5" x14ac:dyDescent="0.25">
      <c r="A4" s="2">
        <v>2013</v>
      </c>
      <c r="B4" s="52">
        <v>922.9</v>
      </c>
      <c r="C4" s="53">
        <v>0.52500000000000002</v>
      </c>
      <c r="D4" s="53">
        <v>0.38100000000000001</v>
      </c>
      <c r="E4" s="54">
        <v>9.4E-2</v>
      </c>
    </row>
    <row r="5" spans="1:5" x14ac:dyDescent="0.25">
      <c r="A5" s="2">
        <v>2014</v>
      </c>
      <c r="B5" s="52">
        <v>926.9</v>
      </c>
      <c r="C5" s="53">
        <v>0.54100000000000004</v>
      </c>
      <c r="D5" s="53">
        <v>0.37</v>
      </c>
      <c r="E5" s="54">
        <v>8.8999999999999996E-2</v>
      </c>
    </row>
    <row r="6" spans="1:5" x14ac:dyDescent="0.25">
      <c r="A6" s="2">
        <v>2015</v>
      </c>
      <c r="B6" s="52">
        <v>914.2</v>
      </c>
      <c r="C6" s="53">
        <v>0.56399999999999995</v>
      </c>
      <c r="D6" s="53">
        <v>0.34899999999999998</v>
      </c>
      <c r="E6" s="54">
        <v>8.6999999999999994E-2</v>
      </c>
    </row>
    <row r="7" spans="1:5" x14ac:dyDescent="0.25">
      <c r="A7" s="2">
        <v>2016</v>
      </c>
      <c r="B7" s="52">
        <v>895.7</v>
      </c>
      <c r="C7" s="53">
        <v>0.57999999999999996</v>
      </c>
      <c r="D7" s="53">
        <v>0.33600000000000002</v>
      </c>
      <c r="E7" s="54">
        <v>8.4000000000000005E-2</v>
      </c>
    </row>
    <row r="8" spans="1:5" x14ac:dyDescent="0.25">
      <c r="A8" s="2">
        <v>2017</v>
      </c>
      <c r="B8" s="52">
        <v>861.6</v>
      </c>
      <c r="C8" s="53">
        <v>0.59099999999999997</v>
      </c>
      <c r="D8" s="53">
        <v>0.32300000000000001</v>
      </c>
      <c r="E8" s="54">
        <v>8.5999999999999993E-2</v>
      </c>
    </row>
    <row r="9" spans="1:5" x14ac:dyDescent="0.25">
      <c r="A9" s="2">
        <v>2018</v>
      </c>
      <c r="B9" s="52">
        <v>823</v>
      </c>
      <c r="C9" s="53">
        <v>0.60099999999999998</v>
      </c>
      <c r="D9" s="53">
        <v>0.30599999999999999</v>
      </c>
      <c r="E9" s="54">
        <v>9.2999999999999999E-2</v>
      </c>
    </row>
    <row r="10" spans="1:5" x14ac:dyDescent="0.25">
      <c r="A10" s="2">
        <v>2019</v>
      </c>
      <c r="B10" s="52">
        <v>797.6</v>
      </c>
      <c r="C10" s="53">
        <v>0.61099999999999999</v>
      </c>
      <c r="D10" s="53">
        <v>0.28299999999999997</v>
      </c>
      <c r="E10" s="54">
        <v>0.106</v>
      </c>
    </row>
    <row r="11" spans="1:5" x14ac:dyDescent="0.25">
      <c r="A11" s="2">
        <v>2020</v>
      </c>
      <c r="B11" s="52">
        <v>817.7</v>
      </c>
      <c r="C11" s="53">
        <v>0.628</v>
      </c>
      <c r="D11" s="53">
        <v>0.28599999999999998</v>
      </c>
      <c r="E11" s="54">
        <v>8.5999999999999993E-2</v>
      </c>
    </row>
    <row r="12" spans="1:5" x14ac:dyDescent="0.25">
      <c r="A12" s="8">
        <v>2021</v>
      </c>
      <c r="B12" s="55">
        <v>835.7</v>
      </c>
      <c r="C12" s="56">
        <v>0.64600000000000002</v>
      </c>
      <c r="D12" s="56">
        <v>0.253</v>
      </c>
      <c r="E12" s="57">
        <v>0.1</v>
      </c>
    </row>
    <row r="14" spans="1:5" x14ac:dyDescent="0.25">
      <c r="A14" t="s">
        <v>63</v>
      </c>
    </row>
    <row r="16" spans="1:5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ColWidth="11.42578125" defaultRowHeight="15" x14ac:dyDescent="0.25"/>
  <cols>
    <col min="1" max="1" width="6.7109375" customWidth="1"/>
    <col min="2" max="2" width="7.7109375" customWidth="1"/>
    <col min="3" max="3" width="18.7109375" customWidth="1"/>
    <col min="4" max="4" width="22.7109375" customWidth="1"/>
    <col min="5" max="5" width="11.7109375" customWidth="1"/>
    <col min="6" max="6" width="15.7109375" customWidth="1"/>
    <col min="7" max="7" width="7.7109375" customWidth="1"/>
  </cols>
  <sheetData>
    <row r="1" spans="1:7" x14ac:dyDescent="0.25">
      <c r="A1" t="s">
        <v>153</v>
      </c>
    </row>
    <row r="3" spans="1:7" ht="30" x14ac:dyDescent="0.25">
      <c r="A3" s="150" t="s">
        <v>1</v>
      </c>
      <c r="B3" s="154" t="s">
        <v>128</v>
      </c>
      <c r="C3" s="154" t="s">
        <v>140</v>
      </c>
      <c r="D3" s="154" t="s">
        <v>141</v>
      </c>
      <c r="E3" s="154" t="s">
        <v>129</v>
      </c>
      <c r="F3" s="154" t="s">
        <v>142</v>
      </c>
      <c r="G3" s="155" t="s">
        <v>143</v>
      </c>
    </row>
    <row r="4" spans="1:7" x14ac:dyDescent="0.25">
      <c r="A4" s="2">
        <v>2013</v>
      </c>
      <c r="B4" s="143">
        <v>0.48799999999999999</v>
      </c>
      <c r="C4" s="143">
        <v>0.52</v>
      </c>
      <c r="D4" s="143">
        <v>3.5000000000000003E-2</v>
      </c>
      <c r="E4" s="143">
        <v>2.5000000000000001E-2</v>
      </c>
      <c r="F4" s="143">
        <v>8.9999999999999993E-3</v>
      </c>
      <c r="G4" s="146">
        <v>7.0000000000000001E-3</v>
      </c>
    </row>
    <row r="5" spans="1:7" x14ac:dyDescent="0.25">
      <c r="A5" s="2">
        <v>2014</v>
      </c>
      <c r="B5" s="143">
        <v>0.48199999999999998</v>
      </c>
      <c r="C5" s="143">
        <v>0.52300000000000002</v>
      </c>
      <c r="D5" s="143">
        <v>3.5000000000000003E-2</v>
      </c>
      <c r="E5" s="143">
        <v>2.5999999999999999E-2</v>
      </c>
      <c r="F5" s="143">
        <v>0.01</v>
      </c>
      <c r="G5" s="146">
        <v>8.0000000000000002E-3</v>
      </c>
    </row>
    <row r="6" spans="1:7" x14ac:dyDescent="0.25">
      <c r="A6" s="2">
        <v>2015</v>
      </c>
      <c r="B6" s="143">
        <v>0.47799999999999998</v>
      </c>
      <c r="C6" s="143">
        <v>0.52400000000000002</v>
      </c>
      <c r="D6" s="143">
        <v>3.5000000000000003E-2</v>
      </c>
      <c r="E6" s="143">
        <v>2.5999999999999999E-2</v>
      </c>
      <c r="F6" s="143">
        <v>0.01</v>
      </c>
      <c r="G6" s="146">
        <v>8.9999999999999993E-3</v>
      </c>
    </row>
    <row r="7" spans="1:7" x14ac:dyDescent="0.25">
      <c r="A7" s="2">
        <v>2016</v>
      </c>
      <c r="B7" s="143">
        <v>0.47899999999999998</v>
      </c>
      <c r="C7" s="143">
        <v>0.52100000000000002</v>
      </c>
      <c r="D7" s="143">
        <v>3.5000000000000003E-2</v>
      </c>
      <c r="E7" s="143">
        <v>2.8000000000000001E-2</v>
      </c>
      <c r="F7" s="143">
        <v>0.01</v>
      </c>
      <c r="G7" s="146">
        <v>0.01</v>
      </c>
    </row>
    <row r="8" spans="1:7" x14ac:dyDescent="0.25">
      <c r="A8" s="2">
        <v>2017</v>
      </c>
      <c r="B8" s="143">
        <v>0.47699999999999998</v>
      </c>
      <c r="C8" s="143">
        <v>0.52100000000000002</v>
      </c>
      <c r="D8" s="143">
        <v>3.5000000000000003E-2</v>
      </c>
      <c r="E8" s="143">
        <v>2.8000000000000001E-2</v>
      </c>
      <c r="F8" s="143">
        <v>0.01</v>
      </c>
      <c r="G8" s="146">
        <v>1.0999999999999999E-2</v>
      </c>
    </row>
    <row r="9" spans="1:7" x14ac:dyDescent="0.25">
      <c r="A9" s="2">
        <v>2018</v>
      </c>
      <c r="B9" s="143">
        <v>0.47399999999999998</v>
      </c>
      <c r="C9" s="143">
        <v>0.52400000000000002</v>
      </c>
      <c r="D9" s="143">
        <v>3.5999999999999997E-2</v>
      </c>
      <c r="E9" s="143">
        <v>2.7E-2</v>
      </c>
      <c r="F9" s="143">
        <v>1.0999999999999999E-2</v>
      </c>
      <c r="G9" s="146">
        <v>1.2999999999999999E-2</v>
      </c>
    </row>
    <row r="10" spans="1:7" x14ac:dyDescent="0.25">
      <c r="A10" s="2">
        <v>2019</v>
      </c>
      <c r="B10" s="143">
        <v>0.49399999999999999</v>
      </c>
      <c r="C10" s="143">
        <v>0.50900000000000001</v>
      </c>
      <c r="D10" s="143">
        <v>3.5000000000000003E-2</v>
      </c>
      <c r="E10" s="143">
        <v>2.7E-2</v>
      </c>
      <c r="F10" s="143">
        <v>1.0999999999999999E-2</v>
      </c>
      <c r="G10" s="146">
        <v>1.2E-2</v>
      </c>
    </row>
    <row r="11" spans="1:7" x14ac:dyDescent="0.25">
      <c r="A11" s="2">
        <v>2020</v>
      </c>
      <c r="B11" s="143">
        <v>0.48499999999999999</v>
      </c>
      <c r="C11" s="143">
        <v>0.51300000000000001</v>
      </c>
      <c r="D11" s="143">
        <v>2.8000000000000001E-2</v>
      </c>
      <c r="E11" s="143">
        <v>2.4E-2</v>
      </c>
      <c r="F11" s="143">
        <v>8.9999999999999993E-3</v>
      </c>
      <c r="G11" s="146">
        <v>1.4999999999999999E-2</v>
      </c>
    </row>
    <row r="12" spans="1:7" x14ac:dyDescent="0.25">
      <c r="A12" s="8">
        <v>2021</v>
      </c>
      <c r="B12" s="144">
        <v>0.49199999999999999</v>
      </c>
      <c r="C12" s="144">
        <v>0.50600000000000001</v>
      </c>
      <c r="D12" s="144">
        <v>0.03</v>
      </c>
      <c r="E12" s="144">
        <v>2.5999999999999999E-2</v>
      </c>
      <c r="F12" s="144">
        <v>8.9999999999999993E-3</v>
      </c>
      <c r="G12" s="147">
        <v>1.4E-2</v>
      </c>
    </row>
    <row r="14" spans="1:7" x14ac:dyDescent="0.25">
      <c r="A14" t="s">
        <v>63</v>
      </c>
    </row>
    <row r="16" spans="1:7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2" spans="1:1" x14ac:dyDescent="0.2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ColWidth="11.42578125" defaultRowHeight="15" x14ac:dyDescent="0.25"/>
  <cols>
    <col min="1" max="1" width="72.7109375" customWidth="1"/>
    <col min="2" max="2" width="18.7109375" customWidth="1"/>
  </cols>
  <sheetData>
    <row r="1" spans="1:2" x14ac:dyDescent="0.25">
      <c r="A1" t="s">
        <v>154</v>
      </c>
    </row>
    <row r="3" spans="1:2" x14ac:dyDescent="0.25">
      <c r="A3" s="5" t="s">
        <v>93</v>
      </c>
      <c r="B3" s="6" t="s">
        <v>66</v>
      </c>
    </row>
    <row r="4" spans="1:2" x14ac:dyDescent="0.25">
      <c r="A4" s="2" t="s">
        <v>155</v>
      </c>
      <c r="B4" s="58">
        <v>244524</v>
      </c>
    </row>
    <row r="5" spans="1:2" x14ac:dyDescent="0.25">
      <c r="A5" s="2" t="s">
        <v>156</v>
      </c>
      <c r="B5" s="58">
        <v>219740</v>
      </c>
    </row>
    <row r="6" spans="1:2" x14ac:dyDescent="0.25">
      <c r="A6" s="8" t="s">
        <v>157</v>
      </c>
      <c r="B6" s="59">
        <v>30101</v>
      </c>
    </row>
    <row r="8" spans="1:2" x14ac:dyDescent="0.25">
      <c r="A8" t="s">
        <v>63</v>
      </c>
    </row>
    <row r="10" spans="1:2" x14ac:dyDescent="0.25">
      <c r="A1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ColWidth="11.42578125" defaultRowHeight="15" x14ac:dyDescent="0.25"/>
  <cols>
    <col min="1" max="1" width="29.7109375" customWidth="1"/>
    <col min="2" max="2" width="25.7109375" customWidth="1"/>
    <col min="3" max="3" width="37.7109375" customWidth="1"/>
    <col min="4" max="4" width="18.7109375" customWidth="1"/>
    <col min="5" max="5" width="19.7109375" customWidth="1"/>
  </cols>
  <sheetData>
    <row r="1" spans="1:5" x14ac:dyDescent="0.25">
      <c r="A1" t="s">
        <v>158</v>
      </c>
    </row>
    <row r="3" spans="1:5" x14ac:dyDescent="0.25">
      <c r="A3" s="5" t="s">
        <v>96</v>
      </c>
      <c r="B3" s="4" t="s">
        <v>140</v>
      </c>
      <c r="C3" s="4" t="s">
        <v>141</v>
      </c>
      <c r="D3" s="4" t="s">
        <v>66</v>
      </c>
      <c r="E3" s="6" t="s">
        <v>159</v>
      </c>
    </row>
    <row r="4" spans="1:5" x14ac:dyDescent="0.25">
      <c r="A4" s="2" t="s">
        <v>160</v>
      </c>
      <c r="B4" t="s">
        <v>160</v>
      </c>
      <c r="C4" t="s">
        <v>161</v>
      </c>
      <c r="D4" s="60">
        <v>96597</v>
      </c>
      <c r="E4" s="61">
        <v>0.19</v>
      </c>
    </row>
    <row r="5" spans="1:5" x14ac:dyDescent="0.25">
      <c r="A5" s="2" t="s">
        <v>161</v>
      </c>
      <c r="B5" t="s">
        <v>160</v>
      </c>
      <c r="C5" t="s">
        <v>161</v>
      </c>
      <c r="D5" s="60">
        <v>164194</v>
      </c>
      <c r="E5" s="61">
        <v>0.32</v>
      </c>
    </row>
    <row r="6" spans="1:5" x14ac:dyDescent="0.25">
      <c r="A6" s="2" t="s">
        <v>161</v>
      </c>
      <c r="B6" t="s">
        <v>161</v>
      </c>
      <c r="C6" t="s">
        <v>161</v>
      </c>
      <c r="D6" s="60">
        <v>14217</v>
      </c>
      <c r="E6" s="61">
        <v>0.03</v>
      </c>
    </row>
    <row r="7" spans="1:5" x14ac:dyDescent="0.25">
      <c r="A7" s="2" t="s">
        <v>160</v>
      </c>
      <c r="B7" t="s">
        <v>161</v>
      </c>
      <c r="C7" t="s">
        <v>161</v>
      </c>
      <c r="D7" s="60">
        <v>194602</v>
      </c>
      <c r="E7" s="61">
        <v>0.38</v>
      </c>
    </row>
    <row r="8" spans="1:5" x14ac:dyDescent="0.25">
      <c r="A8" s="2" t="s">
        <v>160</v>
      </c>
      <c r="B8" t="s">
        <v>161</v>
      </c>
      <c r="C8" t="s">
        <v>160</v>
      </c>
      <c r="D8" s="60">
        <v>4955</v>
      </c>
      <c r="E8" s="61">
        <v>0.01</v>
      </c>
    </row>
    <row r="9" spans="1:5" x14ac:dyDescent="0.25">
      <c r="A9" s="2" t="s">
        <v>161</v>
      </c>
      <c r="B9" t="s">
        <v>160</v>
      </c>
      <c r="C9" t="s">
        <v>160</v>
      </c>
      <c r="D9" s="60">
        <v>10880</v>
      </c>
      <c r="E9" s="61">
        <v>0.02</v>
      </c>
    </row>
    <row r="10" spans="1:5" x14ac:dyDescent="0.25">
      <c r="A10" s="2" t="s">
        <v>160</v>
      </c>
      <c r="B10" t="s">
        <v>160</v>
      </c>
      <c r="C10" t="s">
        <v>160</v>
      </c>
      <c r="D10" s="60">
        <v>16970</v>
      </c>
      <c r="E10" s="61">
        <v>0.03</v>
      </c>
    </row>
    <row r="11" spans="1:5" x14ac:dyDescent="0.25">
      <c r="A11" s="8" t="s">
        <v>161</v>
      </c>
      <c r="B11" s="10" t="s">
        <v>161</v>
      </c>
      <c r="C11" s="10" t="s">
        <v>160</v>
      </c>
      <c r="D11" s="62">
        <v>4638</v>
      </c>
      <c r="E11" s="63">
        <v>0.01</v>
      </c>
    </row>
    <row r="13" spans="1:5" x14ac:dyDescent="0.25">
      <c r="A13" t="s">
        <v>63</v>
      </c>
    </row>
    <row r="15" spans="1:5" x14ac:dyDescent="0.25">
      <c r="A1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48.7109375" customWidth="1"/>
    <col min="3" max="3" width="76.7109375" customWidth="1"/>
    <col min="4" max="4" width="64.7109375" customWidth="1"/>
    <col min="5" max="5" width="57.7109375" customWidth="1"/>
  </cols>
  <sheetData>
    <row r="1" spans="1:5" x14ac:dyDescent="0.25">
      <c r="A1" t="s">
        <v>162</v>
      </c>
    </row>
    <row r="3" spans="1:5" x14ac:dyDescent="0.25">
      <c r="A3" s="5" t="s">
        <v>1</v>
      </c>
      <c r="B3" s="4" t="s">
        <v>163</v>
      </c>
      <c r="C3" s="4" t="s">
        <v>164</v>
      </c>
      <c r="D3" s="4" t="s">
        <v>165</v>
      </c>
      <c r="E3" s="6" t="s">
        <v>166</v>
      </c>
    </row>
    <row r="4" spans="1:5" x14ac:dyDescent="0.25">
      <c r="A4" s="2">
        <v>2013</v>
      </c>
      <c r="B4" s="96">
        <v>212.6</v>
      </c>
      <c r="C4" s="96">
        <v>130.80000000000001</v>
      </c>
      <c r="D4" s="96">
        <v>54.9</v>
      </c>
      <c r="E4" s="94">
        <v>19.399999999999999</v>
      </c>
    </row>
    <row r="5" spans="1:5" x14ac:dyDescent="0.25">
      <c r="A5" s="2">
        <v>2014</v>
      </c>
      <c r="B5" s="96">
        <v>219.2</v>
      </c>
      <c r="C5" s="96">
        <v>134.4</v>
      </c>
      <c r="D5" s="96">
        <v>56.3</v>
      </c>
      <c r="E5" s="94">
        <v>20.7</v>
      </c>
    </row>
    <row r="6" spans="1:5" x14ac:dyDescent="0.25">
      <c r="A6" s="2">
        <v>2015</v>
      </c>
      <c r="B6" s="96">
        <v>223.2</v>
      </c>
      <c r="C6" s="96">
        <v>135.9</v>
      </c>
      <c r="D6" s="96">
        <v>57.7</v>
      </c>
      <c r="E6" s="94">
        <v>21.6</v>
      </c>
    </row>
    <row r="7" spans="1:5" x14ac:dyDescent="0.25">
      <c r="A7" s="2">
        <v>2016</v>
      </c>
      <c r="B7" s="96">
        <v>224.2</v>
      </c>
      <c r="C7" s="96">
        <v>135.30000000000001</v>
      </c>
      <c r="D7" s="96">
        <v>57.7</v>
      </c>
      <c r="E7" s="94">
        <v>22.4</v>
      </c>
    </row>
    <row r="8" spans="1:5" x14ac:dyDescent="0.25">
      <c r="A8" s="2">
        <v>2017</v>
      </c>
      <c r="B8" s="96">
        <v>239.2</v>
      </c>
      <c r="C8" s="96">
        <v>141.69999999999999</v>
      </c>
      <c r="D8" s="96">
        <v>60.4</v>
      </c>
      <c r="E8" s="94">
        <v>26.6</v>
      </c>
    </row>
    <row r="9" spans="1:5" x14ac:dyDescent="0.25">
      <c r="A9" s="2">
        <v>2018</v>
      </c>
      <c r="B9" s="96">
        <v>250.9</v>
      </c>
      <c r="C9" s="96">
        <v>150.1</v>
      </c>
      <c r="D9" s="96">
        <v>61.4</v>
      </c>
      <c r="E9" s="94">
        <v>28</v>
      </c>
    </row>
    <row r="10" spans="1:5" x14ac:dyDescent="0.25">
      <c r="A10" s="2">
        <v>2019</v>
      </c>
      <c r="B10" s="96">
        <v>252.6</v>
      </c>
      <c r="C10" s="96">
        <v>149.4</v>
      </c>
      <c r="D10" s="96">
        <v>63</v>
      </c>
      <c r="E10" s="94">
        <v>28.2</v>
      </c>
    </row>
    <row r="11" spans="1:5" x14ac:dyDescent="0.25">
      <c r="A11" s="2">
        <v>2020</v>
      </c>
      <c r="B11" s="96">
        <v>213.6</v>
      </c>
      <c r="C11" s="96">
        <v>112</v>
      </c>
      <c r="D11" s="96">
        <v>70</v>
      </c>
      <c r="E11" s="94">
        <v>19.7</v>
      </c>
    </row>
    <row r="12" spans="1:5" x14ac:dyDescent="0.25">
      <c r="A12" s="8">
        <v>2021</v>
      </c>
      <c r="B12" s="97">
        <v>241.2</v>
      </c>
      <c r="C12" s="97">
        <v>128.1</v>
      </c>
      <c r="D12" s="97">
        <v>74.8</v>
      </c>
      <c r="E12" s="95">
        <v>26</v>
      </c>
    </row>
    <row r="14" spans="1:5" x14ac:dyDescent="0.25">
      <c r="A14" t="s">
        <v>63</v>
      </c>
    </row>
    <row r="16" spans="1:5" x14ac:dyDescent="0.25">
      <c r="A16" t="s">
        <v>167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37.7109375" customWidth="1"/>
    <col min="3" max="3" width="41.7109375" customWidth="1"/>
  </cols>
  <sheetData>
    <row r="1" spans="1:3" x14ac:dyDescent="0.25">
      <c r="A1" t="s">
        <v>168</v>
      </c>
    </row>
    <row r="3" spans="1:3" x14ac:dyDescent="0.25">
      <c r="A3" s="5" t="s">
        <v>1</v>
      </c>
      <c r="B3" s="4" t="s">
        <v>169</v>
      </c>
      <c r="C3" s="6" t="s">
        <v>170</v>
      </c>
    </row>
    <row r="4" spans="1:3" x14ac:dyDescent="0.25">
      <c r="A4" s="2">
        <v>2014</v>
      </c>
      <c r="B4" t="s">
        <v>171</v>
      </c>
      <c r="C4" s="64">
        <v>2.5000000000000001E-2</v>
      </c>
    </row>
    <row r="5" spans="1:3" x14ac:dyDescent="0.25">
      <c r="A5" s="2">
        <v>2014</v>
      </c>
      <c r="B5" t="s">
        <v>172</v>
      </c>
      <c r="C5" s="64">
        <v>6.5000000000000002E-2</v>
      </c>
    </row>
    <row r="6" spans="1:3" x14ac:dyDescent="0.25">
      <c r="A6" s="2">
        <v>2014</v>
      </c>
      <c r="B6" t="s">
        <v>173</v>
      </c>
      <c r="C6" s="64">
        <v>2.8000000000000001E-2</v>
      </c>
    </row>
    <row r="7" spans="1:3" x14ac:dyDescent="0.25">
      <c r="A7" s="2">
        <v>2015</v>
      </c>
      <c r="B7" t="s">
        <v>171</v>
      </c>
      <c r="C7" s="64">
        <v>0.05</v>
      </c>
    </row>
    <row r="8" spans="1:3" x14ac:dyDescent="0.25">
      <c r="A8" s="2">
        <v>2015</v>
      </c>
      <c r="B8" t="s">
        <v>172</v>
      </c>
      <c r="C8" s="64">
        <v>0.109</v>
      </c>
    </row>
    <row r="9" spans="1:3" x14ac:dyDescent="0.25">
      <c r="A9" s="2">
        <v>2015</v>
      </c>
      <c r="B9" t="s">
        <v>173</v>
      </c>
      <c r="C9" s="64">
        <v>3.9E-2</v>
      </c>
    </row>
    <row r="10" spans="1:3" x14ac:dyDescent="0.25">
      <c r="A10" s="2">
        <v>2016</v>
      </c>
      <c r="B10" t="s">
        <v>171</v>
      </c>
      <c r="C10" s="64">
        <v>5.1999999999999998E-2</v>
      </c>
    </row>
    <row r="11" spans="1:3" x14ac:dyDescent="0.25">
      <c r="A11" s="2">
        <v>2016</v>
      </c>
      <c r="B11" t="s">
        <v>172</v>
      </c>
      <c r="C11" s="64">
        <v>0.154</v>
      </c>
    </row>
    <row r="12" spans="1:3" x14ac:dyDescent="0.25">
      <c r="A12" s="2">
        <v>2016</v>
      </c>
      <c r="B12" t="s">
        <v>173</v>
      </c>
      <c r="C12" s="64">
        <v>3.4000000000000002E-2</v>
      </c>
    </row>
    <row r="13" spans="1:3" x14ac:dyDescent="0.25">
      <c r="A13" s="2">
        <v>2017</v>
      </c>
      <c r="B13" t="s">
        <v>172</v>
      </c>
      <c r="C13" s="64">
        <v>0.371</v>
      </c>
    </row>
    <row r="14" spans="1:3" x14ac:dyDescent="0.25">
      <c r="A14" s="2">
        <v>2017</v>
      </c>
      <c r="B14" t="s">
        <v>171</v>
      </c>
      <c r="C14" s="64">
        <v>0.10100000000000001</v>
      </c>
    </row>
    <row r="15" spans="1:3" x14ac:dyDescent="0.25">
      <c r="A15" s="2">
        <v>2017</v>
      </c>
      <c r="B15" t="s">
        <v>173</v>
      </c>
      <c r="C15" s="64">
        <v>8.3000000000000004E-2</v>
      </c>
    </row>
    <row r="16" spans="1:3" x14ac:dyDescent="0.25">
      <c r="A16" s="2">
        <v>2018</v>
      </c>
      <c r="B16" t="s">
        <v>171</v>
      </c>
      <c r="C16" s="64">
        <v>0.11700000000000001</v>
      </c>
    </row>
    <row r="17" spans="1:3" x14ac:dyDescent="0.25">
      <c r="A17" s="2">
        <v>2018</v>
      </c>
      <c r="B17" t="s">
        <v>172</v>
      </c>
      <c r="C17" s="64">
        <v>0.441</v>
      </c>
    </row>
    <row r="18" spans="1:3" x14ac:dyDescent="0.25">
      <c r="A18" s="2">
        <v>2018</v>
      </c>
      <c r="B18" t="s">
        <v>173</v>
      </c>
      <c r="C18" s="64">
        <v>0.14799999999999999</v>
      </c>
    </row>
    <row r="19" spans="1:3" x14ac:dyDescent="0.25">
      <c r="A19" s="2">
        <v>2019</v>
      </c>
      <c r="B19" t="s">
        <v>171</v>
      </c>
      <c r="C19" s="64">
        <v>0.14699999999999999</v>
      </c>
    </row>
    <row r="20" spans="1:3" x14ac:dyDescent="0.25">
      <c r="A20" s="2">
        <v>2019</v>
      </c>
      <c r="B20" t="s">
        <v>172</v>
      </c>
      <c r="C20" s="64">
        <v>0.44900000000000001</v>
      </c>
    </row>
    <row r="21" spans="1:3" x14ac:dyDescent="0.25">
      <c r="A21" s="2">
        <v>2019</v>
      </c>
      <c r="B21" t="s">
        <v>173</v>
      </c>
      <c r="C21" s="64">
        <v>0.14299999999999999</v>
      </c>
    </row>
    <row r="22" spans="1:3" x14ac:dyDescent="0.25">
      <c r="A22" s="2">
        <v>2020</v>
      </c>
      <c r="B22" t="s">
        <v>171</v>
      </c>
      <c r="C22" s="64">
        <v>0.27400000000000002</v>
      </c>
    </row>
    <row r="23" spans="1:3" x14ac:dyDescent="0.25">
      <c r="A23" s="2">
        <v>2020</v>
      </c>
      <c r="B23" t="s">
        <v>172</v>
      </c>
      <c r="C23" s="64">
        <v>1.2999999999999999E-2</v>
      </c>
    </row>
    <row r="24" spans="1:3" x14ac:dyDescent="0.25">
      <c r="A24" s="2">
        <v>2020</v>
      </c>
      <c r="B24" t="s">
        <v>173</v>
      </c>
      <c r="C24" s="64">
        <v>-0.14299999999999999</v>
      </c>
    </row>
    <row r="25" spans="1:3" x14ac:dyDescent="0.25">
      <c r="A25" s="2">
        <v>2021</v>
      </c>
      <c r="B25" t="s">
        <v>171</v>
      </c>
      <c r="C25" s="64">
        <v>0.36199999999999999</v>
      </c>
    </row>
    <row r="26" spans="1:3" x14ac:dyDescent="0.25">
      <c r="A26" s="2">
        <v>2021</v>
      </c>
      <c r="B26" t="s">
        <v>172</v>
      </c>
      <c r="C26" s="64">
        <v>0.33800000000000002</v>
      </c>
    </row>
    <row r="27" spans="1:3" x14ac:dyDescent="0.25">
      <c r="A27" s="8">
        <v>2021</v>
      </c>
      <c r="B27" s="10" t="s">
        <v>173</v>
      </c>
      <c r="C27" s="65">
        <v>-2.1000000000000001E-2</v>
      </c>
    </row>
    <row r="29" spans="1:3" x14ac:dyDescent="0.25">
      <c r="A29" t="s">
        <v>63</v>
      </c>
    </row>
    <row r="31" spans="1:3" x14ac:dyDescent="0.25">
      <c r="A31" t="s">
        <v>174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ColWidth="11.42578125" defaultRowHeight="15" x14ac:dyDescent="0.25"/>
  <cols>
    <col min="1" max="1" width="6.7109375" customWidth="1"/>
    <col min="2" max="2" width="43.85546875" customWidth="1"/>
  </cols>
  <sheetData>
    <row r="1" spans="1:2" x14ac:dyDescent="0.25">
      <c r="A1" t="s">
        <v>175</v>
      </c>
    </row>
    <row r="3" spans="1:2" ht="30" x14ac:dyDescent="0.25">
      <c r="A3" s="5" t="s">
        <v>1</v>
      </c>
      <c r="B3" s="152" t="s">
        <v>176</v>
      </c>
    </row>
    <row r="4" spans="1:2" x14ac:dyDescent="0.25">
      <c r="A4" s="2">
        <v>2013</v>
      </c>
      <c r="B4" s="128">
        <v>695.08</v>
      </c>
    </row>
    <row r="5" spans="1:2" x14ac:dyDescent="0.25">
      <c r="A5" s="2">
        <v>2014</v>
      </c>
      <c r="B5" s="128">
        <v>717.94</v>
      </c>
    </row>
    <row r="6" spans="1:2" x14ac:dyDescent="0.25">
      <c r="A6" s="2">
        <v>2015</v>
      </c>
      <c r="B6" s="128">
        <v>736.52</v>
      </c>
    </row>
    <row r="7" spans="1:2" x14ac:dyDescent="0.25">
      <c r="A7" s="2">
        <v>2016</v>
      </c>
      <c r="B7" s="128">
        <v>750.08</v>
      </c>
    </row>
    <row r="8" spans="1:2" x14ac:dyDescent="0.25">
      <c r="A8" s="2">
        <v>2017</v>
      </c>
      <c r="B8" s="128">
        <v>815.18</v>
      </c>
    </row>
    <row r="9" spans="1:2" x14ac:dyDescent="0.25">
      <c r="A9" s="2">
        <v>2018</v>
      </c>
      <c r="B9" s="128">
        <v>873.63</v>
      </c>
    </row>
    <row r="10" spans="1:2" x14ac:dyDescent="0.25">
      <c r="A10" s="2">
        <v>2019</v>
      </c>
      <c r="B10" s="128">
        <v>956.69</v>
      </c>
    </row>
    <row r="11" spans="1:2" x14ac:dyDescent="0.25">
      <c r="A11" s="2">
        <v>2020</v>
      </c>
      <c r="B11" s="128">
        <v>857.23</v>
      </c>
    </row>
    <row r="12" spans="1:2" x14ac:dyDescent="0.25">
      <c r="A12" s="8">
        <v>2021</v>
      </c>
      <c r="B12" s="130">
        <v>952.89</v>
      </c>
    </row>
    <row r="14" spans="1:2" x14ac:dyDescent="0.25">
      <c r="A14" t="s">
        <v>63</v>
      </c>
    </row>
    <row r="21" spans="1:1" x14ac:dyDescent="0.25">
      <c r="A21" t="s">
        <v>568</v>
      </c>
    </row>
    <row r="22" spans="1:1" x14ac:dyDescent="0.25">
      <c r="A22" t="s">
        <v>569</v>
      </c>
    </row>
    <row r="24" spans="1:1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18.7109375" customWidth="1"/>
    <col min="3" max="3" width="27.7109375" customWidth="1"/>
    <col min="4" max="4" width="32.7109375" customWidth="1"/>
    <col min="5" max="5" width="24.7109375" customWidth="1"/>
  </cols>
  <sheetData>
    <row r="1" spans="1:5" x14ac:dyDescent="0.25">
      <c r="A1" t="s">
        <v>177</v>
      </c>
    </row>
    <row r="3" spans="1:5" x14ac:dyDescent="0.25">
      <c r="A3" s="5" t="s">
        <v>1</v>
      </c>
      <c r="B3" s="4" t="s">
        <v>178</v>
      </c>
      <c r="C3" s="4" t="s">
        <v>179</v>
      </c>
      <c r="D3" s="4" t="s">
        <v>180</v>
      </c>
      <c r="E3" s="6" t="s">
        <v>181</v>
      </c>
    </row>
    <row r="4" spans="1:5" x14ac:dyDescent="0.25">
      <c r="A4" s="2">
        <v>2013</v>
      </c>
      <c r="B4" s="127">
        <v>54.91</v>
      </c>
      <c r="C4" s="127">
        <v>39.450000000000003</v>
      </c>
      <c r="D4" s="127">
        <v>7.23</v>
      </c>
      <c r="E4" s="128">
        <v>7.9</v>
      </c>
    </row>
    <row r="5" spans="1:5" x14ac:dyDescent="0.25">
      <c r="A5" s="2">
        <v>2014</v>
      </c>
      <c r="B5" s="127">
        <v>56.3</v>
      </c>
      <c r="C5" s="127">
        <v>39.770000000000003</v>
      </c>
      <c r="D5" s="127">
        <v>7.34</v>
      </c>
      <c r="E5" s="128">
        <v>8.8800000000000008</v>
      </c>
    </row>
    <row r="6" spans="1:5" x14ac:dyDescent="0.25">
      <c r="A6" s="2">
        <v>2015</v>
      </c>
      <c r="B6" s="127">
        <v>57.66</v>
      </c>
      <c r="C6" s="127">
        <v>39.94</v>
      </c>
      <c r="D6" s="127">
        <v>7.61</v>
      </c>
      <c r="E6" s="128">
        <v>9.81</v>
      </c>
    </row>
    <row r="7" spans="1:5" x14ac:dyDescent="0.25">
      <c r="A7" s="2">
        <v>2016</v>
      </c>
      <c r="B7" s="127">
        <v>57.74</v>
      </c>
      <c r="C7" s="127">
        <v>39.29</v>
      </c>
      <c r="D7" s="127">
        <v>7.69</v>
      </c>
      <c r="E7" s="128">
        <v>10.43</v>
      </c>
    </row>
    <row r="8" spans="1:5" x14ac:dyDescent="0.25">
      <c r="A8" s="2">
        <v>2017</v>
      </c>
      <c r="B8" s="127">
        <v>60.44</v>
      </c>
      <c r="C8" s="127">
        <v>40.31</v>
      </c>
      <c r="D8" s="127">
        <v>7.81</v>
      </c>
      <c r="E8" s="128">
        <v>11.9</v>
      </c>
    </row>
    <row r="9" spans="1:5" x14ac:dyDescent="0.25">
      <c r="A9" s="2">
        <v>2018</v>
      </c>
      <c r="B9" s="127">
        <v>61.35</v>
      </c>
      <c r="C9" s="127">
        <v>39.869999999999997</v>
      </c>
      <c r="D9" s="127">
        <v>7.79</v>
      </c>
      <c r="E9" s="128">
        <v>13.31</v>
      </c>
    </row>
    <row r="10" spans="1:5" x14ac:dyDescent="0.25">
      <c r="A10" s="2">
        <v>2019</v>
      </c>
      <c r="B10" s="127">
        <v>62.99</v>
      </c>
      <c r="C10" s="127">
        <v>39</v>
      </c>
      <c r="D10" s="127">
        <v>8.42</v>
      </c>
      <c r="E10" s="128">
        <v>15.18</v>
      </c>
    </row>
    <row r="11" spans="1:5" x14ac:dyDescent="0.25">
      <c r="A11" s="2">
        <v>2020</v>
      </c>
      <c r="B11" s="127">
        <v>69.98</v>
      </c>
      <c r="C11" s="127">
        <v>40.26</v>
      </c>
      <c r="D11" s="127">
        <v>9.65</v>
      </c>
      <c r="E11" s="128">
        <v>19.78</v>
      </c>
    </row>
    <row r="12" spans="1:5" x14ac:dyDescent="0.25">
      <c r="A12" s="8">
        <v>2021</v>
      </c>
      <c r="B12" s="129">
        <v>74.8</v>
      </c>
      <c r="C12" s="129">
        <v>42.21</v>
      </c>
      <c r="D12" s="129">
        <v>10.38</v>
      </c>
      <c r="E12" s="130">
        <v>21.95</v>
      </c>
    </row>
    <row r="14" spans="1:5" x14ac:dyDescent="0.25">
      <c r="A14" t="s">
        <v>63</v>
      </c>
    </row>
    <row r="16" spans="1:5" x14ac:dyDescent="0.25">
      <c r="A16" t="s">
        <v>174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18.7109375" customWidth="1"/>
    <col min="3" max="3" width="31.7109375" customWidth="1"/>
    <col min="4" max="4" width="27.7109375" customWidth="1"/>
    <col min="5" max="5" width="31.7109375" customWidth="1"/>
  </cols>
  <sheetData>
    <row r="1" spans="1:5" x14ac:dyDescent="0.25">
      <c r="A1" t="s">
        <v>182</v>
      </c>
    </row>
    <row r="3" spans="1:5" x14ac:dyDescent="0.25">
      <c r="A3" s="5" t="s">
        <v>1</v>
      </c>
      <c r="B3" s="4" t="s">
        <v>178</v>
      </c>
      <c r="C3" s="4" t="s">
        <v>183</v>
      </c>
      <c r="D3" s="4" t="s">
        <v>184</v>
      </c>
      <c r="E3" s="6" t="s">
        <v>185</v>
      </c>
    </row>
    <row r="4" spans="1:5" x14ac:dyDescent="0.25">
      <c r="A4" s="2">
        <v>2013</v>
      </c>
      <c r="B4" s="127">
        <v>39.450000000000003</v>
      </c>
      <c r="C4" s="127">
        <v>6.48</v>
      </c>
      <c r="D4" s="127">
        <v>8.81</v>
      </c>
      <c r="E4" s="128">
        <v>24.16</v>
      </c>
    </row>
    <row r="5" spans="1:5" x14ac:dyDescent="0.25">
      <c r="A5" s="2">
        <v>2014</v>
      </c>
      <c r="B5" s="127">
        <v>39.770000000000003</v>
      </c>
      <c r="C5" s="127">
        <v>6.24</v>
      </c>
      <c r="D5" s="127">
        <v>8.59</v>
      </c>
      <c r="E5" s="128">
        <v>24.94</v>
      </c>
    </row>
    <row r="6" spans="1:5" x14ac:dyDescent="0.25">
      <c r="A6" s="2">
        <v>2015</v>
      </c>
      <c r="B6" s="127">
        <v>39.94</v>
      </c>
      <c r="C6" s="127">
        <v>6.07</v>
      </c>
      <c r="D6" s="127">
        <v>8.0500000000000007</v>
      </c>
      <c r="E6" s="128">
        <v>25.82</v>
      </c>
    </row>
    <row r="7" spans="1:5" x14ac:dyDescent="0.25">
      <c r="A7" s="2">
        <v>2016</v>
      </c>
      <c r="B7" s="127">
        <v>39.29</v>
      </c>
      <c r="C7" s="127">
        <v>5.72</v>
      </c>
      <c r="D7" s="127">
        <v>7.55</v>
      </c>
      <c r="E7" s="128">
        <v>26.02</v>
      </c>
    </row>
    <row r="8" spans="1:5" x14ac:dyDescent="0.25">
      <c r="A8" s="2">
        <v>2017</v>
      </c>
      <c r="B8" s="127">
        <v>40.31</v>
      </c>
      <c r="C8" s="127">
        <v>5.99</v>
      </c>
      <c r="D8" s="127">
        <v>7.39</v>
      </c>
      <c r="E8" s="128">
        <v>26.93</v>
      </c>
    </row>
    <row r="9" spans="1:5" x14ac:dyDescent="0.25">
      <c r="A9" s="2">
        <v>2018</v>
      </c>
      <c r="B9" s="127">
        <v>39.869999999999997</v>
      </c>
      <c r="C9" s="127">
        <v>6.37</v>
      </c>
      <c r="D9" s="127">
        <v>6.76</v>
      </c>
      <c r="E9" s="128">
        <v>26.73</v>
      </c>
    </row>
    <row r="10" spans="1:5" x14ac:dyDescent="0.25">
      <c r="A10" s="2">
        <v>2019</v>
      </c>
      <c r="B10" s="127">
        <v>39</v>
      </c>
      <c r="C10" s="127">
        <v>7.03</v>
      </c>
      <c r="D10" s="127">
        <v>5.95</v>
      </c>
      <c r="E10" s="128">
        <v>26.02</v>
      </c>
    </row>
    <row r="11" spans="1:5" x14ac:dyDescent="0.25">
      <c r="A11" s="2">
        <v>2020</v>
      </c>
      <c r="B11" s="127">
        <v>40.26</v>
      </c>
      <c r="C11" s="127">
        <v>5.99</v>
      </c>
      <c r="D11" s="127">
        <v>6.13</v>
      </c>
      <c r="E11" s="128">
        <v>28.15</v>
      </c>
    </row>
    <row r="12" spans="1:5" x14ac:dyDescent="0.25">
      <c r="A12" s="8">
        <v>2021</v>
      </c>
      <c r="B12" s="129">
        <v>42.21</v>
      </c>
      <c r="C12" s="129">
        <v>7.25</v>
      </c>
      <c r="D12" s="129">
        <v>5.47</v>
      </c>
      <c r="E12" s="130">
        <v>29.49</v>
      </c>
    </row>
    <row r="14" spans="1:5" x14ac:dyDescent="0.25">
      <c r="A14" t="s">
        <v>63</v>
      </c>
    </row>
    <row r="16" spans="1:5" x14ac:dyDescent="0.25">
      <c r="A16" t="s">
        <v>174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  <col min="3" max="3" width="18.7109375" customWidth="1"/>
    <col min="4" max="5" width="42.7109375" customWidth="1"/>
  </cols>
  <sheetData>
    <row r="1" spans="1:5" x14ac:dyDescent="0.25">
      <c r="A1" t="s">
        <v>39</v>
      </c>
    </row>
    <row r="3" spans="1:5" x14ac:dyDescent="0.25">
      <c r="A3" s="5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25">
      <c r="A4" s="2">
        <v>2014</v>
      </c>
      <c r="B4" t="s">
        <v>6</v>
      </c>
      <c r="C4" s="12">
        <v>3.1E-2</v>
      </c>
      <c r="D4" s="12">
        <v>3.5999999999999997E-2</v>
      </c>
      <c r="E4" s="13">
        <v>2.7E-2</v>
      </c>
    </row>
    <row r="5" spans="1:5" x14ac:dyDescent="0.25">
      <c r="A5" s="2">
        <v>2019</v>
      </c>
      <c r="B5" t="s">
        <v>6</v>
      </c>
      <c r="C5" s="12">
        <v>3.1E-2</v>
      </c>
      <c r="D5" s="12">
        <v>3.5999999999999997E-2</v>
      </c>
      <c r="E5" s="13">
        <v>2.7E-2</v>
      </c>
    </row>
    <row r="6" spans="1:5" x14ac:dyDescent="0.25">
      <c r="A6" s="2">
        <v>2014</v>
      </c>
      <c r="B6" t="s">
        <v>7</v>
      </c>
      <c r="C6" s="12">
        <v>3.5999999999999997E-2</v>
      </c>
      <c r="D6" s="12">
        <v>0.04</v>
      </c>
      <c r="E6" s="13">
        <v>3.1E-2</v>
      </c>
    </row>
    <row r="7" spans="1:5" x14ac:dyDescent="0.25">
      <c r="A7" s="2">
        <v>2019</v>
      </c>
      <c r="B7" t="s">
        <v>7</v>
      </c>
      <c r="C7" s="12">
        <v>3.5000000000000003E-2</v>
      </c>
      <c r="D7" s="12">
        <v>4.1000000000000002E-2</v>
      </c>
      <c r="E7" s="13">
        <v>3.1E-2</v>
      </c>
    </row>
    <row r="8" spans="1:5" x14ac:dyDescent="0.25">
      <c r="A8" s="2">
        <v>2014</v>
      </c>
      <c r="B8" t="s">
        <v>8</v>
      </c>
      <c r="C8" s="12">
        <v>2.7E-2</v>
      </c>
      <c r="D8" s="12">
        <v>3.1E-2</v>
      </c>
      <c r="E8" s="13">
        <v>2.4E-2</v>
      </c>
    </row>
    <row r="9" spans="1:5" x14ac:dyDescent="0.25">
      <c r="A9" s="2">
        <v>2019</v>
      </c>
      <c r="B9" t="s">
        <v>8</v>
      </c>
      <c r="C9" s="12">
        <v>2.7E-2</v>
      </c>
      <c r="D9" s="12">
        <v>3.1E-2</v>
      </c>
      <c r="E9" s="13">
        <v>2.3E-2</v>
      </c>
    </row>
    <row r="10" spans="1:5" x14ac:dyDescent="0.25">
      <c r="A10" s="2">
        <v>2014</v>
      </c>
      <c r="B10" t="s">
        <v>9</v>
      </c>
      <c r="C10" s="12">
        <v>0.03</v>
      </c>
      <c r="D10" s="12">
        <v>3.5000000000000003E-2</v>
      </c>
      <c r="E10" s="13">
        <v>2.5999999999999999E-2</v>
      </c>
    </row>
    <row r="11" spans="1:5" x14ac:dyDescent="0.25">
      <c r="A11" s="2">
        <v>2019</v>
      </c>
      <c r="B11" t="s">
        <v>9</v>
      </c>
      <c r="C11" s="12">
        <v>0.03</v>
      </c>
      <c r="D11" s="12">
        <v>3.4000000000000002E-2</v>
      </c>
      <c r="E11" s="13">
        <v>2.5999999999999999E-2</v>
      </c>
    </row>
    <row r="12" spans="1:5" x14ac:dyDescent="0.25">
      <c r="A12" s="2">
        <v>2014</v>
      </c>
      <c r="B12" t="s">
        <v>10</v>
      </c>
      <c r="C12" s="12">
        <v>0.03</v>
      </c>
      <c r="D12" s="12">
        <v>3.5000000000000003E-2</v>
      </c>
      <c r="E12" s="13">
        <v>2.5999999999999999E-2</v>
      </c>
    </row>
    <row r="13" spans="1:5" x14ac:dyDescent="0.25">
      <c r="A13" s="2">
        <v>2019</v>
      </c>
      <c r="B13" t="s">
        <v>10</v>
      </c>
      <c r="C13" s="12">
        <v>3.1E-2</v>
      </c>
      <c r="D13" s="12">
        <v>3.5999999999999997E-2</v>
      </c>
      <c r="E13" s="13">
        <v>2.7E-2</v>
      </c>
    </row>
    <row r="14" spans="1:5" x14ac:dyDescent="0.25">
      <c r="A14" s="2">
        <v>2014</v>
      </c>
      <c r="B14" t="s">
        <v>11</v>
      </c>
      <c r="C14" s="12">
        <v>2.9000000000000001E-2</v>
      </c>
      <c r="D14" s="12">
        <v>3.3000000000000002E-2</v>
      </c>
      <c r="E14" s="13">
        <v>2.5999999999999999E-2</v>
      </c>
    </row>
    <row r="15" spans="1:5" x14ac:dyDescent="0.25">
      <c r="A15" s="2">
        <v>2019</v>
      </c>
      <c r="B15" t="s">
        <v>11</v>
      </c>
      <c r="C15" s="12">
        <v>2.9000000000000001E-2</v>
      </c>
      <c r="D15" s="12">
        <v>3.3000000000000002E-2</v>
      </c>
      <c r="E15" s="13">
        <v>2.5000000000000001E-2</v>
      </c>
    </row>
    <row r="16" spans="1:5" x14ac:dyDescent="0.25">
      <c r="A16" s="2">
        <v>2014</v>
      </c>
      <c r="B16" t="s">
        <v>12</v>
      </c>
      <c r="C16" s="12">
        <v>3.5000000000000003E-2</v>
      </c>
      <c r="D16" s="12">
        <v>0.04</v>
      </c>
      <c r="E16" s="13">
        <v>3.1E-2</v>
      </c>
    </row>
    <row r="17" spans="1:5" x14ac:dyDescent="0.25">
      <c r="A17" s="2">
        <v>2019</v>
      </c>
      <c r="B17" t="s">
        <v>12</v>
      </c>
      <c r="C17" s="12">
        <v>3.5000000000000003E-2</v>
      </c>
      <c r="D17" s="12">
        <v>0.04</v>
      </c>
      <c r="E17" s="13">
        <v>3.1E-2</v>
      </c>
    </row>
    <row r="18" spans="1:5" x14ac:dyDescent="0.25">
      <c r="A18" s="2">
        <v>2014</v>
      </c>
      <c r="B18" t="s">
        <v>13</v>
      </c>
      <c r="C18" s="12">
        <v>3.6999999999999998E-2</v>
      </c>
      <c r="D18" s="12">
        <v>4.2000000000000003E-2</v>
      </c>
      <c r="E18" s="13">
        <v>3.3000000000000002E-2</v>
      </c>
    </row>
    <row r="19" spans="1:5" x14ac:dyDescent="0.25">
      <c r="A19" s="2">
        <v>2019</v>
      </c>
      <c r="B19" t="s">
        <v>13</v>
      </c>
      <c r="C19" s="12">
        <v>3.6999999999999998E-2</v>
      </c>
      <c r="D19" s="12">
        <v>4.2000000000000003E-2</v>
      </c>
      <c r="E19" s="13">
        <v>3.3000000000000002E-2</v>
      </c>
    </row>
    <row r="20" spans="1:5" x14ac:dyDescent="0.25">
      <c r="A20" s="2">
        <v>2014</v>
      </c>
      <c r="B20" t="s">
        <v>14</v>
      </c>
      <c r="C20" s="12">
        <v>3.5999999999999997E-2</v>
      </c>
      <c r="D20" s="12">
        <v>0.04</v>
      </c>
      <c r="E20" s="13">
        <v>3.2000000000000001E-2</v>
      </c>
    </row>
    <row r="21" spans="1:5" x14ac:dyDescent="0.25">
      <c r="A21" s="2">
        <v>2019</v>
      </c>
      <c r="B21" t="s">
        <v>14</v>
      </c>
      <c r="C21" s="12">
        <v>3.5999999999999997E-2</v>
      </c>
      <c r="D21" s="12">
        <v>0.04</v>
      </c>
      <c r="E21" s="13">
        <v>3.2000000000000001E-2</v>
      </c>
    </row>
    <row r="22" spans="1:5" x14ac:dyDescent="0.25">
      <c r="A22" s="2">
        <v>2014</v>
      </c>
      <c r="B22" t="s">
        <v>15</v>
      </c>
      <c r="C22" s="12">
        <v>4.2000000000000003E-2</v>
      </c>
      <c r="D22" s="12">
        <v>4.7E-2</v>
      </c>
      <c r="E22" s="13">
        <v>3.6999999999999998E-2</v>
      </c>
    </row>
    <row r="23" spans="1:5" x14ac:dyDescent="0.25">
      <c r="A23" s="2">
        <v>2019</v>
      </c>
      <c r="B23" t="s">
        <v>15</v>
      </c>
      <c r="C23" s="12">
        <v>4.1000000000000002E-2</v>
      </c>
      <c r="D23" s="12">
        <v>4.7E-2</v>
      </c>
      <c r="E23" s="13">
        <v>3.6999999999999998E-2</v>
      </c>
    </row>
    <row r="24" spans="1:5" x14ac:dyDescent="0.25">
      <c r="A24" s="2">
        <v>2014</v>
      </c>
      <c r="B24" t="s">
        <v>16</v>
      </c>
      <c r="C24" s="12">
        <v>3.9E-2</v>
      </c>
      <c r="D24" s="12">
        <v>4.3999999999999997E-2</v>
      </c>
      <c r="E24" s="13">
        <v>3.4000000000000002E-2</v>
      </c>
    </row>
    <row r="25" spans="1:5" x14ac:dyDescent="0.25">
      <c r="A25" s="2">
        <v>2019</v>
      </c>
      <c r="B25" t="s">
        <v>16</v>
      </c>
      <c r="C25" s="12">
        <v>3.7999999999999999E-2</v>
      </c>
      <c r="D25" s="12">
        <v>4.3999999999999997E-2</v>
      </c>
      <c r="E25" s="13">
        <v>3.4000000000000002E-2</v>
      </c>
    </row>
    <row r="26" spans="1:5" x14ac:dyDescent="0.25">
      <c r="A26" s="2">
        <v>2014</v>
      </c>
      <c r="B26" t="s">
        <v>17</v>
      </c>
      <c r="C26" s="12">
        <v>3.5000000000000003E-2</v>
      </c>
      <c r="D26" s="12">
        <v>3.9E-2</v>
      </c>
      <c r="E26" s="13">
        <v>3.1E-2</v>
      </c>
    </row>
    <row r="27" spans="1:5" x14ac:dyDescent="0.25">
      <c r="A27" s="2">
        <v>2019</v>
      </c>
      <c r="B27" t="s">
        <v>17</v>
      </c>
      <c r="C27" s="12">
        <v>3.4000000000000002E-2</v>
      </c>
      <c r="D27" s="12">
        <v>3.7999999999999999E-2</v>
      </c>
      <c r="E27" s="13">
        <v>0.03</v>
      </c>
    </row>
    <row r="28" spans="1:5" x14ac:dyDescent="0.25">
      <c r="A28" s="2">
        <v>2014</v>
      </c>
      <c r="B28" t="s">
        <v>18</v>
      </c>
      <c r="C28" s="12">
        <v>4.8000000000000001E-2</v>
      </c>
      <c r="D28" s="12">
        <v>5.3999999999999999E-2</v>
      </c>
      <c r="E28" s="13">
        <v>4.2999999999999997E-2</v>
      </c>
    </row>
    <row r="29" spans="1:5" x14ac:dyDescent="0.25">
      <c r="A29" s="2">
        <v>2019</v>
      </c>
      <c r="B29" t="s">
        <v>18</v>
      </c>
      <c r="C29" s="12">
        <v>0.05</v>
      </c>
      <c r="D29" s="12">
        <v>5.8000000000000003E-2</v>
      </c>
      <c r="E29" s="13">
        <v>4.3999999999999997E-2</v>
      </c>
    </row>
    <row r="30" spans="1:5" x14ac:dyDescent="0.25">
      <c r="A30" s="2">
        <v>2014</v>
      </c>
      <c r="B30" t="s">
        <v>19</v>
      </c>
      <c r="C30" s="12">
        <v>2.8000000000000001E-2</v>
      </c>
      <c r="D30" s="12">
        <v>3.3000000000000002E-2</v>
      </c>
      <c r="E30" s="13">
        <v>2.5000000000000001E-2</v>
      </c>
    </row>
    <row r="31" spans="1:5" x14ac:dyDescent="0.25">
      <c r="A31" s="2">
        <v>2019</v>
      </c>
      <c r="B31" t="s">
        <v>19</v>
      </c>
      <c r="C31" s="12">
        <v>2.8000000000000001E-2</v>
      </c>
      <c r="D31" s="12">
        <v>3.3000000000000002E-2</v>
      </c>
      <c r="E31" s="13">
        <v>2.5000000000000001E-2</v>
      </c>
    </row>
    <row r="32" spans="1:5" x14ac:dyDescent="0.25">
      <c r="A32" s="2">
        <v>2014</v>
      </c>
      <c r="B32" t="s">
        <v>20</v>
      </c>
      <c r="C32" s="12">
        <v>2.9000000000000001E-2</v>
      </c>
      <c r="D32" s="12">
        <v>3.4000000000000002E-2</v>
      </c>
      <c r="E32" s="13">
        <v>2.5000000000000001E-2</v>
      </c>
    </row>
    <row r="33" spans="1:5" x14ac:dyDescent="0.25">
      <c r="A33" s="2">
        <v>2019</v>
      </c>
      <c r="B33" t="s">
        <v>20</v>
      </c>
      <c r="C33" s="12">
        <v>2.9000000000000001E-2</v>
      </c>
      <c r="D33" s="12">
        <v>3.4000000000000002E-2</v>
      </c>
      <c r="E33" s="13">
        <v>2.5999999999999999E-2</v>
      </c>
    </row>
    <row r="34" spans="1:5" x14ac:dyDescent="0.25">
      <c r="A34" s="2">
        <v>2014</v>
      </c>
      <c r="B34" t="s">
        <v>21</v>
      </c>
      <c r="C34" s="12">
        <v>0.04</v>
      </c>
      <c r="D34" s="12">
        <v>4.4999999999999998E-2</v>
      </c>
      <c r="E34" s="13">
        <v>3.6999999999999998E-2</v>
      </c>
    </row>
    <row r="35" spans="1:5" x14ac:dyDescent="0.25">
      <c r="A35" s="2">
        <v>2019</v>
      </c>
      <c r="B35" t="s">
        <v>21</v>
      </c>
      <c r="C35" s="12">
        <v>4.2000000000000003E-2</v>
      </c>
      <c r="D35" s="12">
        <v>4.8000000000000001E-2</v>
      </c>
      <c r="E35" s="13">
        <v>3.7999999999999999E-2</v>
      </c>
    </row>
    <row r="36" spans="1:5" x14ac:dyDescent="0.25">
      <c r="A36" s="2">
        <v>2014</v>
      </c>
      <c r="B36" t="s">
        <v>22</v>
      </c>
      <c r="C36" s="12">
        <v>3.5000000000000003E-2</v>
      </c>
      <c r="D36" s="12">
        <v>3.9E-2</v>
      </c>
      <c r="E36" s="13">
        <v>3.1E-2</v>
      </c>
    </row>
    <row r="37" spans="1:5" x14ac:dyDescent="0.25">
      <c r="A37" s="2">
        <v>2019</v>
      </c>
      <c r="B37" t="s">
        <v>22</v>
      </c>
      <c r="C37" s="12">
        <v>3.5999999999999997E-2</v>
      </c>
      <c r="D37" s="12">
        <v>0.04</v>
      </c>
      <c r="E37" s="13">
        <v>3.2000000000000001E-2</v>
      </c>
    </row>
    <row r="38" spans="1:5" x14ac:dyDescent="0.25">
      <c r="A38" s="2">
        <v>2014</v>
      </c>
      <c r="B38" t="s">
        <v>23</v>
      </c>
      <c r="C38" s="12">
        <v>3.6999999999999998E-2</v>
      </c>
      <c r="D38" s="12">
        <v>4.2000000000000003E-2</v>
      </c>
      <c r="E38" s="13">
        <v>3.3000000000000002E-2</v>
      </c>
    </row>
    <row r="39" spans="1:5" x14ac:dyDescent="0.25">
      <c r="A39" s="2">
        <v>2019</v>
      </c>
      <c r="B39" t="s">
        <v>23</v>
      </c>
      <c r="C39" s="12">
        <v>3.6999999999999998E-2</v>
      </c>
      <c r="D39" s="12">
        <v>4.2999999999999997E-2</v>
      </c>
      <c r="E39" s="13">
        <v>3.3000000000000002E-2</v>
      </c>
    </row>
    <row r="40" spans="1:5" x14ac:dyDescent="0.25">
      <c r="A40" s="2">
        <v>2014</v>
      </c>
      <c r="B40" t="s">
        <v>24</v>
      </c>
      <c r="C40" s="12">
        <v>0.04</v>
      </c>
      <c r="D40" s="12">
        <v>4.5999999999999999E-2</v>
      </c>
      <c r="E40" s="13">
        <v>3.5999999999999997E-2</v>
      </c>
    </row>
    <row r="41" spans="1:5" x14ac:dyDescent="0.25">
      <c r="A41" s="2">
        <v>2019</v>
      </c>
      <c r="B41" t="s">
        <v>24</v>
      </c>
      <c r="C41" s="12">
        <v>0.04</v>
      </c>
      <c r="D41" s="12">
        <v>4.4999999999999998E-2</v>
      </c>
      <c r="E41" s="13">
        <v>3.5000000000000003E-2</v>
      </c>
    </row>
    <row r="42" spans="1:5" x14ac:dyDescent="0.25">
      <c r="A42" s="2">
        <v>2014</v>
      </c>
      <c r="B42" t="s">
        <v>25</v>
      </c>
      <c r="C42" s="12">
        <v>3.2000000000000001E-2</v>
      </c>
      <c r="D42" s="12">
        <v>3.6999999999999998E-2</v>
      </c>
      <c r="E42" s="13">
        <v>2.9000000000000001E-2</v>
      </c>
    </row>
    <row r="43" spans="1:5" x14ac:dyDescent="0.25">
      <c r="A43" s="2">
        <v>2019</v>
      </c>
      <c r="B43" t="s">
        <v>25</v>
      </c>
      <c r="C43" s="12">
        <v>3.2000000000000001E-2</v>
      </c>
      <c r="D43" s="12">
        <v>3.6999999999999998E-2</v>
      </c>
      <c r="E43" s="13">
        <v>2.9000000000000001E-2</v>
      </c>
    </row>
    <row r="44" spans="1:5" x14ac:dyDescent="0.25">
      <c r="A44" s="2">
        <v>2014</v>
      </c>
      <c r="B44" t="s">
        <v>26</v>
      </c>
      <c r="C44" s="12">
        <v>0.03</v>
      </c>
      <c r="D44" s="12">
        <v>3.5000000000000003E-2</v>
      </c>
      <c r="E44" s="13">
        <v>2.5999999999999999E-2</v>
      </c>
    </row>
    <row r="45" spans="1:5" x14ac:dyDescent="0.25">
      <c r="A45" s="2">
        <v>2019</v>
      </c>
      <c r="B45" t="s">
        <v>26</v>
      </c>
      <c r="C45" s="12">
        <v>3.1E-2</v>
      </c>
      <c r="D45" s="12">
        <v>3.5999999999999997E-2</v>
      </c>
      <c r="E45" s="13">
        <v>2.7E-2</v>
      </c>
    </row>
    <row r="46" spans="1:5" x14ac:dyDescent="0.25">
      <c r="A46" s="2">
        <v>2014</v>
      </c>
      <c r="B46" t="s">
        <v>27</v>
      </c>
      <c r="C46" s="12">
        <v>3.5000000000000003E-2</v>
      </c>
      <c r="D46" s="12">
        <v>3.9E-2</v>
      </c>
      <c r="E46" s="13">
        <v>3.1E-2</v>
      </c>
    </row>
    <row r="47" spans="1:5" x14ac:dyDescent="0.25">
      <c r="A47" s="2">
        <v>2019</v>
      </c>
      <c r="B47" t="s">
        <v>27</v>
      </c>
      <c r="C47" s="12">
        <v>3.5000000000000003E-2</v>
      </c>
      <c r="D47" s="12">
        <v>4.1000000000000002E-2</v>
      </c>
      <c r="E47" s="13">
        <v>3.1E-2</v>
      </c>
    </row>
    <row r="48" spans="1:5" x14ac:dyDescent="0.25">
      <c r="A48" s="2">
        <v>2014</v>
      </c>
      <c r="B48" t="s">
        <v>28</v>
      </c>
      <c r="C48" s="12">
        <v>3.1E-2</v>
      </c>
      <c r="D48" s="12">
        <v>3.5000000000000003E-2</v>
      </c>
      <c r="E48" s="13">
        <v>2.8000000000000001E-2</v>
      </c>
    </row>
    <row r="49" spans="1:5" x14ac:dyDescent="0.25">
      <c r="A49" s="2">
        <v>2019</v>
      </c>
      <c r="B49" t="s">
        <v>28</v>
      </c>
      <c r="C49" s="12">
        <v>3.2000000000000001E-2</v>
      </c>
      <c r="D49" s="12">
        <v>3.5999999999999997E-2</v>
      </c>
      <c r="E49" s="13">
        <v>2.9000000000000001E-2</v>
      </c>
    </row>
    <row r="50" spans="1:5" x14ac:dyDescent="0.25">
      <c r="A50" s="2">
        <v>2014</v>
      </c>
      <c r="B50" t="s">
        <v>29</v>
      </c>
      <c r="C50" s="12">
        <v>2.1000000000000001E-2</v>
      </c>
      <c r="D50" s="12">
        <v>2.4E-2</v>
      </c>
      <c r="E50" s="13">
        <v>1.9E-2</v>
      </c>
    </row>
    <row r="51" spans="1:5" x14ac:dyDescent="0.25">
      <c r="A51" s="2">
        <v>2019</v>
      </c>
      <c r="B51" t="s">
        <v>29</v>
      </c>
      <c r="C51" s="12">
        <v>2.3E-2</v>
      </c>
      <c r="D51" s="12">
        <v>2.5000000000000001E-2</v>
      </c>
      <c r="E51" s="13">
        <v>0.02</v>
      </c>
    </row>
    <row r="52" spans="1:5" x14ac:dyDescent="0.25">
      <c r="A52" s="2">
        <v>2014</v>
      </c>
      <c r="B52" t="s">
        <v>30</v>
      </c>
      <c r="C52" s="12">
        <v>4.3999999999999997E-2</v>
      </c>
      <c r="D52" s="12">
        <v>4.8000000000000001E-2</v>
      </c>
      <c r="E52" s="13">
        <v>0.04</v>
      </c>
    </row>
    <row r="53" spans="1:5" x14ac:dyDescent="0.25">
      <c r="A53" s="2">
        <v>2019</v>
      </c>
      <c r="B53" t="s">
        <v>30</v>
      </c>
      <c r="C53" s="12">
        <v>4.3999999999999997E-2</v>
      </c>
      <c r="D53" s="12">
        <v>0.05</v>
      </c>
      <c r="E53" s="13">
        <v>3.7999999999999999E-2</v>
      </c>
    </row>
    <row r="54" spans="1:5" x14ac:dyDescent="0.25">
      <c r="A54" s="2">
        <v>2014</v>
      </c>
      <c r="B54" t="s">
        <v>31</v>
      </c>
      <c r="C54" s="12">
        <v>2.5999999999999999E-2</v>
      </c>
      <c r="D54" s="12">
        <v>3.1E-2</v>
      </c>
      <c r="E54" s="13">
        <v>2.3E-2</v>
      </c>
    </row>
    <row r="55" spans="1:5" x14ac:dyDescent="0.25">
      <c r="A55" s="2">
        <v>2019</v>
      </c>
      <c r="B55" t="s">
        <v>31</v>
      </c>
      <c r="C55" s="12">
        <v>2.7E-2</v>
      </c>
      <c r="D55" s="12">
        <v>3.1E-2</v>
      </c>
      <c r="E55" s="13">
        <v>2.3E-2</v>
      </c>
    </row>
    <row r="56" spans="1:5" x14ac:dyDescent="0.25">
      <c r="A56" s="2">
        <v>2014</v>
      </c>
      <c r="B56" t="s">
        <v>32</v>
      </c>
      <c r="C56" s="12">
        <v>2.7E-2</v>
      </c>
      <c r="D56" s="12">
        <v>3.1E-2</v>
      </c>
      <c r="E56" s="13">
        <v>2.4E-2</v>
      </c>
    </row>
    <row r="57" spans="1:5" x14ac:dyDescent="0.25">
      <c r="A57" s="2">
        <v>2019</v>
      </c>
      <c r="B57" t="s">
        <v>32</v>
      </c>
      <c r="C57" s="12">
        <v>2.7E-2</v>
      </c>
      <c r="D57" s="12">
        <v>3.1E-2</v>
      </c>
      <c r="E57" s="13">
        <v>2.4E-2</v>
      </c>
    </row>
    <row r="58" spans="1:5" x14ac:dyDescent="0.25">
      <c r="A58" s="2">
        <v>2014</v>
      </c>
      <c r="B58" t="s">
        <v>33</v>
      </c>
      <c r="C58" s="12">
        <v>3.1E-2</v>
      </c>
      <c r="D58" s="12">
        <v>3.5999999999999997E-2</v>
      </c>
      <c r="E58" s="13">
        <v>2.7E-2</v>
      </c>
    </row>
    <row r="59" spans="1:5" x14ac:dyDescent="0.25">
      <c r="A59" s="2">
        <v>2019</v>
      </c>
      <c r="B59" t="s">
        <v>33</v>
      </c>
      <c r="C59" s="12">
        <v>3.1E-2</v>
      </c>
      <c r="D59" s="12">
        <v>3.5999999999999997E-2</v>
      </c>
      <c r="E59" s="13">
        <v>2.7E-2</v>
      </c>
    </row>
    <row r="60" spans="1:5" x14ac:dyDescent="0.25">
      <c r="A60" s="2">
        <v>2014</v>
      </c>
      <c r="B60" t="s">
        <v>34</v>
      </c>
      <c r="C60" s="12">
        <v>4.4999999999999998E-2</v>
      </c>
      <c r="D60" s="12">
        <v>0.05</v>
      </c>
      <c r="E60" s="13">
        <v>4.1000000000000002E-2</v>
      </c>
    </row>
    <row r="61" spans="1:5" x14ac:dyDescent="0.25">
      <c r="A61" s="2">
        <v>2019</v>
      </c>
      <c r="B61" t="s">
        <v>34</v>
      </c>
      <c r="C61" s="12">
        <v>4.7E-2</v>
      </c>
      <c r="D61" s="12">
        <v>5.1999999999999998E-2</v>
      </c>
      <c r="E61" s="13">
        <v>4.2000000000000003E-2</v>
      </c>
    </row>
    <row r="62" spans="1:5" x14ac:dyDescent="0.25">
      <c r="A62" s="2">
        <v>2014</v>
      </c>
      <c r="B62" t="s">
        <v>35</v>
      </c>
      <c r="C62" s="12">
        <v>4.1000000000000002E-2</v>
      </c>
      <c r="D62" s="12">
        <v>4.5999999999999999E-2</v>
      </c>
      <c r="E62" s="13">
        <v>3.6999999999999998E-2</v>
      </c>
    </row>
    <row r="63" spans="1:5" x14ac:dyDescent="0.25">
      <c r="A63" s="2">
        <v>2019</v>
      </c>
      <c r="B63" t="s">
        <v>35</v>
      </c>
      <c r="C63" s="12">
        <v>4.1000000000000002E-2</v>
      </c>
      <c r="D63" s="12">
        <v>4.5999999999999999E-2</v>
      </c>
      <c r="E63" s="13">
        <v>3.6999999999999998E-2</v>
      </c>
    </row>
    <row r="64" spans="1:5" x14ac:dyDescent="0.25">
      <c r="A64" s="2">
        <v>2014</v>
      </c>
      <c r="B64" t="s">
        <v>36</v>
      </c>
      <c r="C64" s="12">
        <v>3.6999999999999998E-2</v>
      </c>
      <c r="D64" s="12">
        <v>4.2000000000000003E-2</v>
      </c>
      <c r="E64" s="13">
        <v>3.3000000000000002E-2</v>
      </c>
    </row>
    <row r="65" spans="1:5" x14ac:dyDescent="0.25">
      <c r="A65" s="2">
        <v>2019</v>
      </c>
      <c r="B65" t="s">
        <v>36</v>
      </c>
      <c r="C65" s="12">
        <v>3.6999999999999998E-2</v>
      </c>
      <c r="D65" s="12">
        <v>4.2000000000000003E-2</v>
      </c>
      <c r="E65" s="13">
        <v>3.3000000000000002E-2</v>
      </c>
    </row>
    <row r="66" spans="1:5" x14ac:dyDescent="0.25">
      <c r="A66" s="2">
        <v>2014</v>
      </c>
      <c r="B66" t="s">
        <v>37</v>
      </c>
      <c r="C66" s="12">
        <v>4.1000000000000002E-2</v>
      </c>
      <c r="D66" s="12">
        <v>4.5999999999999999E-2</v>
      </c>
      <c r="E66" s="13">
        <v>3.6999999999999998E-2</v>
      </c>
    </row>
    <row r="67" spans="1:5" x14ac:dyDescent="0.25">
      <c r="A67" s="8">
        <v>2019</v>
      </c>
      <c r="B67" s="10" t="s">
        <v>37</v>
      </c>
      <c r="C67" s="14">
        <v>4.1000000000000002E-2</v>
      </c>
      <c r="D67" s="14">
        <v>4.5999999999999999E-2</v>
      </c>
      <c r="E67" s="15">
        <v>3.5999999999999997E-2</v>
      </c>
    </row>
    <row r="69" spans="1:5" x14ac:dyDescent="0.25">
      <c r="A69" t="s">
        <v>38</v>
      </c>
    </row>
    <row r="71" spans="1:5" x14ac:dyDescent="0.25">
      <c r="A7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</cols>
  <sheetData>
    <row r="1" spans="1:2" x14ac:dyDescent="0.25">
      <c r="A1" t="s">
        <v>186</v>
      </c>
    </row>
    <row r="3" spans="1:2" x14ac:dyDescent="0.25">
      <c r="A3" s="5" t="s">
        <v>1</v>
      </c>
      <c r="B3" s="6" t="s">
        <v>187</v>
      </c>
    </row>
    <row r="4" spans="1:2" x14ac:dyDescent="0.25">
      <c r="A4" s="2">
        <v>2013</v>
      </c>
      <c r="B4" s="66">
        <v>953.8</v>
      </c>
    </row>
    <row r="5" spans="1:2" x14ac:dyDescent="0.25">
      <c r="A5" s="2">
        <v>2014</v>
      </c>
      <c r="B5" s="66">
        <v>1025.2</v>
      </c>
    </row>
    <row r="6" spans="1:2" x14ac:dyDescent="0.25">
      <c r="A6" s="2">
        <v>2015</v>
      </c>
      <c r="B6" s="66">
        <v>1091.4000000000001</v>
      </c>
    </row>
    <row r="7" spans="1:2" x14ac:dyDescent="0.25">
      <c r="A7" s="2">
        <v>2016</v>
      </c>
      <c r="B7" s="66">
        <v>1153.9000000000001</v>
      </c>
    </row>
    <row r="8" spans="1:2" x14ac:dyDescent="0.25">
      <c r="A8" s="2">
        <v>2017</v>
      </c>
      <c r="B8" s="66">
        <v>1213.5</v>
      </c>
    </row>
    <row r="9" spans="1:2" x14ac:dyDescent="0.25">
      <c r="A9" s="2">
        <v>2018</v>
      </c>
      <c r="B9" s="66">
        <v>1282.0999999999999</v>
      </c>
    </row>
    <row r="10" spans="1:2" x14ac:dyDescent="0.25">
      <c r="A10" s="2">
        <v>2019</v>
      </c>
      <c r="B10" s="66">
        <v>1354.2</v>
      </c>
    </row>
    <row r="11" spans="1:2" x14ac:dyDescent="0.25">
      <c r="A11" s="2">
        <v>2020</v>
      </c>
      <c r="B11" s="66">
        <v>1380.1</v>
      </c>
    </row>
    <row r="12" spans="1:2" x14ac:dyDescent="0.25">
      <c r="A12" s="8">
        <v>2021</v>
      </c>
      <c r="B12" s="67">
        <v>1519</v>
      </c>
    </row>
    <row r="15" spans="1:2" x14ac:dyDescent="0.25">
      <c r="A15" t="s">
        <v>63</v>
      </c>
    </row>
    <row r="21" spans="1:1" x14ac:dyDescent="0.25">
      <c r="A21" t="s">
        <v>570</v>
      </c>
    </row>
    <row r="22" spans="1:1" x14ac:dyDescent="0.25">
      <c r="A22" t="s">
        <v>571</v>
      </c>
    </row>
    <row r="25" spans="1:1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</cols>
  <sheetData>
    <row r="1" spans="1:2" x14ac:dyDescent="0.25">
      <c r="A1" t="s">
        <v>188</v>
      </c>
    </row>
    <row r="3" spans="1:2" x14ac:dyDescent="0.25">
      <c r="A3" s="5" t="s">
        <v>1</v>
      </c>
      <c r="B3" s="6" t="s">
        <v>187</v>
      </c>
    </row>
    <row r="4" spans="1:2" x14ac:dyDescent="0.25">
      <c r="A4" s="2">
        <v>2013</v>
      </c>
      <c r="B4" s="133">
        <v>15.9</v>
      </c>
    </row>
    <row r="5" spans="1:2" x14ac:dyDescent="0.25">
      <c r="A5" s="2">
        <v>2014</v>
      </c>
      <c r="B5" s="133">
        <v>18.5</v>
      </c>
    </row>
    <row r="6" spans="1:2" x14ac:dyDescent="0.25">
      <c r="A6" s="2">
        <v>2015</v>
      </c>
      <c r="B6" s="133">
        <v>21</v>
      </c>
    </row>
    <row r="7" spans="1:2" x14ac:dyDescent="0.25">
      <c r="A7" s="2">
        <v>2016</v>
      </c>
      <c r="B7" s="133">
        <v>23.5</v>
      </c>
    </row>
    <row r="8" spans="1:2" x14ac:dyDescent="0.25">
      <c r="A8" s="2">
        <v>2017</v>
      </c>
      <c r="B8" s="133">
        <v>27.4</v>
      </c>
    </row>
    <row r="9" spans="1:2" x14ac:dyDescent="0.25">
      <c r="A9" s="2">
        <v>2018</v>
      </c>
      <c r="B9" s="133">
        <v>33.6</v>
      </c>
    </row>
    <row r="10" spans="1:2" x14ac:dyDescent="0.25">
      <c r="A10" s="2">
        <v>2019</v>
      </c>
      <c r="B10" s="133">
        <v>39</v>
      </c>
    </row>
    <row r="11" spans="1:2" x14ac:dyDescent="0.25">
      <c r="A11" s="2">
        <v>2020</v>
      </c>
      <c r="B11" s="133">
        <v>40.1</v>
      </c>
    </row>
    <row r="12" spans="1:2" x14ac:dyDescent="0.25">
      <c r="A12" s="8">
        <v>2021</v>
      </c>
      <c r="B12" s="135">
        <v>56.7</v>
      </c>
    </row>
    <row r="14" spans="1:2" x14ac:dyDescent="0.25">
      <c r="A14" t="s">
        <v>63</v>
      </c>
    </row>
    <row r="20" spans="1:1" x14ac:dyDescent="0.25">
      <c r="A20" t="s">
        <v>570</v>
      </c>
    </row>
    <row r="21" spans="1:1" x14ac:dyDescent="0.25">
      <c r="A21" t="s">
        <v>571</v>
      </c>
    </row>
    <row r="24" spans="1:1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7.7109375" customWidth="1"/>
    <col min="4" max="9" width="9.7109375" customWidth="1"/>
    <col min="10" max="10" width="7.7109375" customWidth="1"/>
    <col min="11" max="11" width="16.7109375" customWidth="1"/>
  </cols>
  <sheetData>
    <row r="1" spans="1:11" x14ac:dyDescent="0.25">
      <c r="A1" t="s">
        <v>189</v>
      </c>
    </row>
    <row r="3" spans="1:11" x14ac:dyDescent="0.25">
      <c r="A3" s="5" t="s">
        <v>1</v>
      </c>
      <c r="B3" s="4" t="s">
        <v>190</v>
      </c>
      <c r="C3" s="4" t="s">
        <v>191</v>
      </c>
      <c r="D3" s="4" t="s">
        <v>192</v>
      </c>
      <c r="E3" s="4" t="s">
        <v>193</v>
      </c>
      <c r="F3" s="4" t="s">
        <v>194</v>
      </c>
      <c r="G3" s="4" t="s">
        <v>195</v>
      </c>
      <c r="H3" s="4" t="s">
        <v>196</v>
      </c>
      <c r="I3" s="4" t="s">
        <v>197</v>
      </c>
      <c r="J3" s="4" t="s">
        <v>198</v>
      </c>
      <c r="K3" s="6" t="s">
        <v>199</v>
      </c>
    </row>
    <row r="4" spans="1:11" x14ac:dyDescent="0.25">
      <c r="A4" s="2">
        <v>2013</v>
      </c>
      <c r="B4" s="156">
        <v>0.95</v>
      </c>
      <c r="C4" s="143">
        <v>1.7000000000000001E-2</v>
      </c>
      <c r="D4" s="143">
        <v>0.13800000000000001</v>
      </c>
      <c r="E4" s="143">
        <v>0.14599999999999999</v>
      </c>
      <c r="F4" s="143">
        <v>0.17899999999999999</v>
      </c>
      <c r="G4" s="143">
        <v>0.23</v>
      </c>
      <c r="H4" s="143">
        <v>0.13900000000000001</v>
      </c>
      <c r="I4" s="143">
        <v>0.115</v>
      </c>
      <c r="J4" s="143">
        <v>3.5000000000000003E-2</v>
      </c>
      <c r="K4" s="68">
        <v>0.70399999999999996</v>
      </c>
    </row>
    <row r="5" spans="1:11" x14ac:dyDescent="0.25">
      <c r="A5" s="2">
        <v>2014</v>
      </c>
      <c r="B5" s="156">
        <v>1.03</v>
      </c>
      <c r="C5" s="143">
        <v>1.7999999999999999E-2</v>
      </c>
      <c r="D5" s="143">
        <v>0.13800000000000001</v>
      </c>
      <c r="E5" s="143">
        <v>0.14799999999999999</v>
      </c>
      <c r="F5" s="143">
        <v>0.17100000000000001</v>
      </c>
      <c r="G5" s="143">
        <v>0.22900000000000001</v>
      </c>
      <c r="H5" s="143">
        <v>0.14299999999999999</v>
      </c>
      <c r="I5" s="143">
        <v>0.114</v>
      </c>
      <c r="J5" s="143">
        <v>3.7999999999999999E-2</v>
      </c>
      <c r="K5" s="68">
        <v>0.70399999999999996</v>
      </c>
    </row>
    <row r="6" spans="1:11" x14ac:dyDescent="0.25">
      <c r="A6" s="2">
        <v>2015</v>
      </c>
      <c r="B6" s="156">
        <v>1.0900000000000001</v>
      </c>
      <c r="C6" s="143">
        <v>1.9E-2</v>
      </c>
      <c r="D6" s="143">
        <v>0.13800000000000001</v>
      </c>
      <c r="E6" s="143">
        <v>0.151</v>
      </c>
      <c r="F6" s="143">
        <v>0.16600000000000001</v>
      </c>
      <c r="G6" s="143">
        <v>0.224</v>
      </c>
      <c r="H6" s="143">
        <v>0.14799999999999999</v>
      </c>
      <c r="I6" s="143">
        <v>0.112</v>
      </c>
      <c r="J6" s="143">
        <v>0.04</v>
      </c>
      <c r="K6" s="68">
        <v>0.70099999999999996</v>
      </c>
    </row>
    <row r="7" spans="1:11" x14ac:dyDescent="0.25">
      <c r="A7" s="2">
        <v>2016</v>
      </c>
      <c r="B7" s="156">
        <v>1.1499999999999999</v>
      </c>
      <c r="C7" s="143">
        <v>0.02</v>
      </c>
      <c r="D7" s="143">
        <v>0.13700000000000001</v>
      </c>
      <c r="E7" s="143">
        <v>0.152</v>
      </c>
      <c r="F7" s="143">
        <v>0.16200000000000001</v>
      </c>
      <c r="G7" s="143">
        <v>0.216</v>
      </c>
      <c r="H7" s="143">
        <v>0.154</v>
      </c>
      <c r="I7" s="143">
        <v>0.113</v>
      </c>
      <c r="J7" s="143">
        <v>4.2999999999999997E-2</v>
      </c>
      <c r="K7" s="68">
        <v>0.69899999999999995</v>
      </c>
    </row>
    <row r="8" spans="1:11" x14ac:dyDescent="0.25">
      <c r="A8" s="2">
        <v>2017</v>
      </c>
      <c r="B8" s="156">
        <v>1.21</v>
      </c>
      <c r="C8" s="143">
        <v>2.3E-2</v>
      </c>
      <c r="D8" s="143">
        <v>0.13700000000000001</v>
      </c>
      <c r="E8" s="143">
        <v>0.152</v>
      </c>
      <c r="F8" s="143">
        <v>0.159</v>
      </c>
      <c r="G8" s="143">
        <v>0.20699999999999999</v>
      </c>
      <c r="H8" s="143">
        <v>0.161</v>
      </c>
      <c r="I8" s="143">
        <v>0.113</v>
      </c>
      <c r="J8" s="143">
        <v>4.7E-2</v>
      </c>
      <c r="K8" s="68">
        <v>0.69499999999999995</v>
      </c>
    </row>
    <row r="9" spans="1:11" x14ac:dyDescent="0.25">
      <c r="A9" s="2">
        <v>2018</v>
      </c>
      <c r="B9" s="156">
        <v>1.28</v>
      </c>
      <c r="C9" s="143">
        <v>2.5999999999999999E-2</v>
      </c>
      <c r="D9" s="143">
        <v>0.13900000000000001</v>
      </c>
      <c r="E9" s="143">
        <v>0.153</v>
      </c>
      <c r="F9" s="143">
        <v>0.158</v>
      </c>
      <c r="G9" s="143">
        <v>0.19700000000000001</v>
      </c>
      <c r="H9" s="143">
        <v>0.16700000000000001</v>
      </c>
      <c r="I9" s="143">
        <v>0.111</v>
      </c>
      <c r="J9" s="143">
        <v>4.9000000000000002E-2</v>
      </c>
      <c r="K9" s="68">
        <v>0.69299999999999995</v>
      </c>
    </row>
    <row r="10" spans="1:11" x14ac:dyDescent="0.25">
      <c r="A10" s="2">
        <v>2019</v>
      </c>
      <c r="B10" s="156">
        <v>1.35</v>
      </c>
      <c r="C10" s="143">
        <v>2.9000000000000001E-2</v>
      </c>
      <c r="D10" s="143">
        <v>0.14599999999999999</v>
      </c>
      <c r="E10" s="143">
        <v>0.154</v>
      </c>
      <c r="F10" s="143">
        <v>0.157</v>
      </c>
      <c r="G10" s="143">
        <v>0.186</v>
      </c>
      <c r="H10" s="143">
        <v>0.17</v>
      </c>
      <c r="I10" s="143">
        <v>0.107</v>
      </c>
      <c r="J10" s="143">
        <v>4.9000000000000002E-2</v>
      </c>
      <c r="K10" s="68">
        <v>0.69</v>
      </c>
    </row>
    <row r="11" spans="1:11" x14ac:dyDescent="0.25">
      <c r="A11" s="2">
        <v>2020</v>
      </c>
      <c r="B11" s="156">
        <v>1.38</v>
      </c>
      <c r="C11" s="143">
        <v>2.9000000000000001E-2</v>
      </c>
      <c r="D11" s="143">
        <v>0.157</v>
      </c>
      <c r="E11" s="143">
        <v>0.16</v>
      </c>
      <c r="F11" s="143">
        <v>0.16300000000000001</v>
      </c>
      <c r="G11" s="143">
        <v>0.17899999999999999</v>
      </c>
      <c r="H11" s="143">
        <v>0.16800000000000001</v>
      </c>
      <c r="I11" s="143">
        <v>9.7000000000000003E-2</v>
      </c>
      <c r="J11" s="143">
        <v>4.5999999999999999E-2</v>
      </c>
      <c r="K11" s="68">
        <v>0.69</v>
      </c>
    </row>
    <row r="12" spans="1:11" x14ac:dyDescent="0.25">
      <c r="A12" s="8">
        <v>2021</v>
      </c>
      <c r="B12" s="141">
        <v>1.52</v>
      </c>
      <c r="C12" s="144">
        <v>3.6999999999999998E-2</v>
      </c>
      <c r="D12" s="144">
        <v>0.17199999999999999</v>
      </c>
      <c r="E12" s="144">
        <v>0.161</v>
      </c>
      <c r="F12" s="144">
        <v>0.16300000000000001</v>
      </c>
      <c r="G12" s="144">
        <v>0.16600000000000001</v>
      </c>
      <c r="H12" s="144">
        <v>0.16400000000000001</v>
      </c>
      <c r="I12" s="144">
        <v>9.2999999999999999E-2</v>
      </c>
      <c r="J12" s="144">
        <v>4.2999999999999997E-2</v>
      </c>
      <c r="K12" s="69">
        <v>0.69299999999999995</v>
      </c>
    </row>
    <row r="14" spans="1:11" x14ac:dyDescent="0.25">
      <c r="A14" t="s">
        <v>63</v>
      </c>
    </row>
    <row r="16" spans="1:11" x14ac:dyDescent="0.25">
      <c r="A16" t="s">
        <v>570</v>
      </c>
    </row>
    <row r="17" spans="1:1" x14ac:dyDescent="0.25">
      <c r="A17" t="s">
        <v>571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5.7109375" style="132" customWidth="1"/>
  </cols>
  <sheetData>
    <row r="1" spans="1:3" x14ac:dyDescent="0.25">
      <c r="A1" t="s">
        <v>200</v>
      </c>
    </row>
    <row r="3" spans="1:3" x14ac:dyDescent="0.25">
      <c r="A3" s="5" t="s">
        <v>1</v>
      </c>
      <c r="B3" s="4" t="s">
        <v>65</v>
      </c>
      <c r="C3" s="158" t="s">
        <v>201</v>
      </c>
    </row>
    <row r="4" spans="1:3" x14ac:dyDescent="0.25">
      <c r="A4" s="2">
        <v>2013</v>
      </c>
      <c r="B4" t="s">
        <v>191</v>
      </c>
      <c r="C4" s="133">
        <v>15.9</v>
      </c>
    </row>
    <row r="5" spans="1:3" x14ac:dyDescent="0.25">
      <c r="A5" s="2">
        <v>2013</v>
      </c>
      <c r="B5" t="s">
        <v>192</v>
      </c>
      <c r="C5" s="133">
        <v>131.30000000000001</v>
      </c>
    </row>
    <row r="6" spans="1:3" x14ac:dyDescent="0.25">
      <c r="A6" s="2">
        <v>2013</v>
      </c>
      <c r="B6" t="s">
        <v>193</v>
      </c>
      <c r="C6" s="133">
        <v>139.30000000000001</v>
      </c>
    </row>
    <row r="7" spans="1:3" x14ac:dyDescent="0.25">
      <c r="A7" s="2">
        <v>2013</v>
      </c>
      <c r="B7" t="s">
        <v>194</v>
      </c>
      <c r="C7" s="133">
        <v>170.7</v>
      </c>
    </row>
    <row r="8" spans="1:3" x14ac:dyDescent="0.25">
      <c r="A8" s="2">
        <v>2013</v>
      </c>
      <c r="B8" t="s">
        <v>195</v>
      </c>
      <c r="C8" s="133">
        <v>219.5</v>
      </c>
    </row>
    <row r="9" spans="1:3" x14ac:dyDescent="0.25">
      <c r="A9" s="2">
        <v>2013</v>
      </c>
      <c r="B9" t="s">
        <v>196</v>
      </c>
      <c r="C9" s="133">
        <v>132.6</v>
      </c>
    </row>
    <row r="10" spans="1:3" x14ac:dyDescent="0.25">
      <c r="A10" s="2">
        <v>2013</v>
      </c>
      <c r="B10" t="s">
        <v>197</v>
      </c>
      <c r="C10" s="133">
        <v>110.1</v>
      </c>
    </row>
    <row r="11" spans="1:3" x14ac:dyDescent="0.25">
      <c r="A11" s="2">
        <v>2013</v>
      </c>
      <c r="B11" t="s">
        <v>198</v>
      </c>
      <c r="C11" s="133">
        <v>33.6</v>
      </c>
    </row>
    <row r="12" spans="1:3" x14ac:dyDescent="0.25">
      <c r="A12" s="2">
        <v>2014</v>
      </c>
      <c r="B12" t="s">
        <v>191</v>
      </c>
      <c r="C12" s="133">
        <v>18.5</v>
      </c>
    </row>
    <row r="13" spans="1:3" x14ac:dyDescent="0.25">
      <c r="A13" s="2">
        <v>2014</v>
      </c>
      <c r="B13" t="s">
        <v>192</v>
      </c>
      <c r="C13" s="133">
        <v>141.5</v>
      </c>
    </row>
    <row r="14" spans="1:3" x14ac:dyDescent="0.25">
      <c r="A14" s="2">
        <v>2014</v>
      </c>
      <c r="B14" t="s">
        <v>193</v>
      </c>
      <c r="C14" s="133">
        <v>151.80000000000001</v>
      </c>
    </row>
    <row r="15" spans="1:3" x14ac:dyDescent="0.25">
      <c r="A15" s="2">
        <v>2014</v>
      </c>
      <c r="B15" t="s">
        <v>194</v>
      </c>
      <c r="C15" s="133">
        <v>175.8</v>
      </c>
    </row>
    <row r="16" spans="1:3" x14ac:dyDescent="0.25">
      <c r="A16" s="2">
        <v>2014</v>
      </c>
      <c r="B16" t="s">
        <v>195</v>
      </c>
      <c r="C16" s="133">
        <v>234.7</v>
      </c>
    </row>
    <row r="17" spans="1:3" x14ac:dyDescent="0.25">
      <c r="A17" s="2">
        <v>2014</v>
      </c>
      <c r="B17" t="s">
        <v>196</v>
      </c>
      <c r="C17" s="133">
        <v>146.4</v>
      </c>
    </row>
    <row r="18" spans="1:3" x14ac:dyDescent="0.25">
      <c r="A18" s="2">
        <v>2014</v>
      </c>
      <c r="B18" t="s">
        <v>197</v>
      </c>
      <c r="C18" s="133">
        <v>117.1</v>
      </c>
    </row>
    <row r="19" spans="1:3" x14ac:dyDescent="0.25">
      <c r="A19" s="2">
        <v>2014</v>
      </c>
      <c r="B19" t="s">
        <v>198</v>
      </c>
      <c r="C19" s="133">
        <v>38.700000000000003</v>
      </c>
    </row>
    <row r="20" spans="1:3" x14ac:dyDescent="0.25">
      <c r="A20" s="2">
        <v>2015</v>
      </c>
      <c r="B20" t="s">
        <v>191</v>
      </c>
      <c r="C20" s="133">
        <v>21</v>
      </c>
    </row>
    <row r="21" spans="1:3" x14ac:dyDescent="0.25">
      <c r="A21" s="2">
        <v>2015</v>
      </c>
      <c r="B21" t="s">
        <v>192</v>
      </c>
      <c r="C21" s="133">
        <v>150.9</v>
      </c>
    </row>
    <row r="22" spans="1:3" x14ac:dyDescent="0.25">
      <c r="A22" s="2">
        <v>2015</v>
      </c>
      <c r="B22" t="s">
        <v>193</v>
      </c>
      <c r="C22" s="133">
        <v>164.8</v>
      </c>
    </row>
    <row r="23" spans="1:3" x14ac:dyDescent="0.25">
      <c r="A23" s="2">
        <v>2015</v>
      </c>
      <c r="B23" t="s">
        <v>194</v>
      </c>
      <c r="C23" s="133">
        <v>181.5</v>
      </c>
    </row>
    <row r="24" spans="1:3" x14ac:dyDescent="0.25">
      <c r="A24" s="2">
        <v>2015</v>
      </c>
      <c r="B24" t="s">
        <v>195</v>
      </c>
      <c r="C24" s="133">
        <v>244.8</v>
      </c>
    </row>
    <row r="25" spans="1:3" x14ac:dyDescent="0.25">
      <c r="A25" s="2">
        <v>2015</v>
      </c>
      <c r="B25" t="s">
        <v>196</v>
      </c>
      <c r="C25" s="133">
        <v>161.1</v>
      </c>
    </row>
    <row r="26" spans="1:3" x14ac:dyDescent="0.25">
      <c r="A26" s="2">
        <v>2015</v>
      </c>
      <c r="B26" t="s">
        <v>197</v>
      </c>
      <c r="C26" s="133">
        <v>122.6</v>
      </c>
    </row>
    <row r="27" spans="1:3" x14ac:dyDescent="0.25">
      <c r="A27" s="2">
        <v>2015</v>
      </c>
      <c r="B27" t="s">
        <v>198</v>
      </c>
      <c r="C27" s="133">
        <v>43.9</v>
      </c>
    </row>
    <row r="28" spans="1:3" x14ac:dyDescent="0.25">
      <c r="A28" s="2">
        <v>2016</v>
      </c>
      <c r="B28" t="s">
        <v>191</v>
      </c>
      <c r="C28" s="133">
        <v>23.5</v>
      </c>
    </row>
    <row r="29" spans="1:3" x14ac:dyDescent="0.25">
      <c r="A29" s="2">
        <v>2016</v>
      </c>
      <c r="B29" t="s">
        <v>192</v>
      </c>
      <c r="C29" s="133">
        <v>158.5</v>
      </c>
    </row>
    <row r="30" spans="1:3" x14ac:dyDescent="0.25">
      <c r="A30" s="2">
        <v>2016</v>
      </c>
      <c r="B30" t="s">
        <v>193</v>
      </c>
      <c r="C30" s="133">
        <v>175.9</v>
      </c>
    </row>
    <row r="31" spans="1:3" x14ac:dyDescent="0.25">
      <c r="A31" s="2">
        <v>2016</v>
      </c>
      <c r="B31" t="s">
        <v>194</v>
      </c>
      <c r="C31" s="133">
        <v>186.8</v>
      </c>
    </row>
    <row r="32" spans="1:3" x14ac:dyDescent="0.25">
      <c r="A32" s="2">
        <v>2016</v>
      </c>
      <c r="B32" t="s">
        <v>195</v>
      </c>
      <c r="C32" s="133">
        <v>249.6</v>
      </c>
    </row>
    <row r="33" spans="1:3" x14ac:dyDescent="0.25">
      <c r="A33" s="2">
        <v>2016</v>
      </c>
      <c r="B33" t="s">
        <v>196</v>
      </c>
      <c r="C33" s="133">
        <v>178.2</v>
      </c>
    </row>
    <row r="34" spans="1:3" x14ac:dyDescent="0.25">
      <c r="A34" s="2">
        <v>2016</v>
      </c>
      <c r="B34" t="s">
        <v>197</v>
      </c>
      <c r="C34" s="133">
        <v>130.30000000000001</v>
      </c>
    </row>
    <row r="35" spans="1:3" x14ac:dyDescent="0.25">
      <c r="A35" s="2">
        <v>2016</v>
      </c>
      <c r="B35" t="s">
        <v>198</v>
      </c>
      <c r="C35" s="133">
        <v>50.1</v>
      </c>
    </row>
    <row r="36" spans="1:3" x14ac:dyDescent="0.25">
      <c r="A36" s="2">
        <v>2017</v>
      </c>
      <c r="B36" t="s">
        <v>191</v>
      </c>
      <c r="C36" s="133">
        <v>27.4</v>
      </c>
    </row>
    <row r="37" spans="1:3" x14ac:dyDescent="0.25">
      <c r="A37" s="2">
        <v>2017</v>
      </c>
      <c r="B37" t="s">
        <v>192</v>
      </c>
      <c r="C37" s="133">
        <v>166</v>
      </c>
    </row>
    <row r="38" spans="1:3" x14ac:dyDescent="0.25">
      <c r="A38" s="2">
        <v>2017</v>
      </c>
      <c r="B38" t="s">
        <v>193</v>
      </c>
      <c r="C38" s="133">
        <v>184.8</v>
      </c>
    </row>
    <row r="39" spans="1:3" x14ac:dyDescent="0.25">
      <c r="A39" s="2">
        <v>2017</v>
      </c>
      <c r="B39" t="s">
        <v>194</v>
      </c>
      <c r="C39" s="133">
        <v>193.5</v>
      </c>
    </row>
    <row r="40" spans="1:3" x14ac:dyDescent="0.25">
      <c r="A40" s="2">
        <v>2017</v>
      </c>
      <c r="B40" t="s">
        <v>195</v>
      </c>
      <c r="C40" s="133">
        <v>251.4</v>
      </c>
    </row>
    <row r="41" spans="1:3" x14ac:dyDescent="0.25">
      <c r="A41" s="2">
        <v>2017</v>
      </c>
      <c r="B41" t="s">
        <v>196</v>
      </c>
      <c r="C41" s="133">
        <v>195.8</v>
      </c>
    </row>
    <row r="42" spans="1:3" x14ac:dyDescent="0.25">
      <c r="A42" s="2">
        <v>2017</v>
      </c>
      <c r="B42" t="s">
        <v>197</v>
      </c>
      <c r="C42" s="133">
        <v>136.80000000000001</v>
      </c>
    </row>
    <row r="43" spans="1:3" x14ac:dyDescent="0.25">
      <c r="A43" s="2">
        <v>2017</v>
      </c>
      <c r="B43" t="s">
        <v>198</v>
      </c>
      <c r="C43" s="133">
        <v>57</v>
      </c>
    </row>
    <row r="44" spans="1:3" x14ac:dyDescent="0.25">
      <c r="A44" s="2">
        <v>2018</v>
      </c>
      <c r="B44" t="s">
        <v>191</v>
      </c>
      <c r="C44" s="133">
        <v>33.6</v>
      </c>
    </row>
    <row r="45" spans="1:3" x14ac:dyDescent="0.25">
      <c r="A45" s="2">
        <v>2018</v>
      </c>
      <c r="B45" t="s">
        <v>192</v>
      </c>
      <c r="C45" s="133">
        <v>177.8</v>
      </c>
    </row>
    <row r="46" spans="1:3" x14ac:dyDescent="0.25">
      <c r="A46" s="2">
        <v>2018</v>
      </c>
      <c r="B46" t="s">
        <v>193</v>
      </c>
      <c r="C46" s="133">
        <v>196</v>
      </c>
    </row>
    <row r="47" spans="1:3" x14ac:dyDescent="0.25">
      <c r="A47" s="2">
        <v>2018</v>
      </c>
      <c r="B47" t="s">
        <v>194</v>
      </c>
      <c r="C47" s="133">
        <v>202.1</v>
      </c>
    </row>
    <row r="48" spans="1:3" x14ac:dyDescent="0.25">
      <c r="A48" s="2">
        <v>2018</v>
      </c>
      <c r="B48" t="s">
        <v>195</v>
      </c>
      <c r="C48" s="133">
        <v>252.4</v>
      </c>
    </row>
    <row r="49" spans="1:3" x14ac:dyDescent="0.25">
      <c r="A49" s="2">
        <v>2018</v>
      </c>
      <c r="B49" t="s">
        <v>196</v>
      </c>
      <c r="C49" s="133">
        <v>214.4</v>
      </c>
    </row>
    <row r="50" spans="1:3" x14ac:dyDescent="0.25">
      <c r="A50" s="2">
        <v>2018</v>
      </c>
      <c r="B50" t="s">
        <v>197</v>
      </c>
      <c r="C50" s="133">
        <v>142.9</v>
      </c>
    </row>
    <row r="51" spans="1:3" x14ac:dyDescent="0.25">
      <c r="A51" s="2">
        <v>2018</v>
      </c>
      <c r="B51" t="s">
        <v>198</v>
      </c>
      <c r="C51" s="133">
        <v>62.4</v>
      </c>
    </row>
    <row r="52" spans="1:3" x14ac:dyDescent="0.25">
      <c r="A52" s="2">
        <v>2019</v>
      </c>
      <c r="B52" t="s">
        <v>191</v>
      </c>
      <c r="C52" s="133">
        <v>39</v>
      </c>
    </row>
    <row r="53" spans="1:3" x14ac:dyDescent="0.25">
      <c r="A53" s="2">
        <v>2019</v>
      </c>
      <c r="B53" t="s">
        <v>192</v>
      </c>
      <c r="C53" s="133">
        <v>197.9</v>
      </c>
    </row>
    <row r="54" spans="1:3" x14ac:dyDescent="0.25">
      <c r="A54" s="2">
        <v>2019</v>
      </c>
      <c r="B54" t="s">
        <v>193</v>
      </c>
      <c r="C54" s="133">
        <v>208.6</v>
      </c>
    </row>
    <row r="55" spans="1:3" x14ac:dyDescent="0.25">
      <c r="A55" s="2">
        <v>2019</v>
      </c>
      <c r="B55" t="s">
        <v>194</v>
      </c>
      <c r="C55" s="133">
        <v>213.1</v>
      </c>
    </row>
    <row r="56" spans="1:3" x14ac:dyDescent="0.25">
      <c r="A56" s="2">
        <v>2019</v>
      </c>
      <c r="B56" t="s">
        <v>195</v>
      </c>
      <c r="C56" s="133">
        <v>252.2</v>
      </c>
    </row>
    <row r="57" spans="1:3" x14ac:dyDescent="0.25">
      <c r="A57" s="2">
        <v>2019</v>
      </c>
      <c r="B57" t="s">
        <v>196</v>
      </c>
      <c r="C57" s="133">
        <v>230.6</v>
      </c>
    </row>
    <row r="58" spans="1:3" x14ac:dyDescent="0.25">
      <c r="A58" s="2">
        <v>2019</v>
      </c>
      <c r="B58" t="s">
        <v>197</v>
      </c>
      <c r="C58" s="133">
        <v>145.4</v>
      </c>
    </row>
    <row r="59" spans="1:3" x14ac:dyDescent="0.25">
      <c r="A59" s="2">
        <v>2019</v>
      </c>
      <c r="B59" t="s">
        <v>198</v>
      </c>
      <c r="C59" s="133">
        <v>66.5</v>
      </c>
    </row>
    <row r="60" spans="1:3" x14ac:dyDescent="0.25">
      <c r="A60" s="2">
        <v>2020</v>
      </c>
      <c r="B60" t="s">
        <v>191</v>
      </c>
      <c r="C60" s="133">
        <v>40.1</v>
      </c>
    </row>
    <row r="61" spans="1:3" x14ac:dyDescent="0.25">
      <c r="A61" s="2">
        <v>2020</v>
      </c>
      <c r="B61" t="s">
        <v>192</v>
      </c>
      <c r="C61" s="133">
        <v>217.1</v>
      </c>
    </row>
    <row r="62" spans="1:3" x14ac:dyDescent="0.25">
      <c r="A62" s="2">
        <v>2020</v>
      </c>
      <c r="B62" t="s">
        <v>193</v>
      </c>
      <c r="C62" s="133">
        <v>220.2</v>
      </c>
    </row>
    <row r="63" spans="1:3" x14ac:dyDescent="0.25">
      <c r="A63" s="2">
        <v>2020</v>
      </c>
      <c r="B63" t="s">
        <v>194</v>
      </c>
      <c r="C63" s="133">
        <v>225.5</v>
      </c>
    </row>
    <row r="64" spans="1:3" x14ac:dyDescent="0.25">
      <c r="A64" s="2">
        <v>2020</v>
      </c>
      <c r="B64" t="s">
        <v>195</v>
      </c>
      <c r="C64" s="133">
        <v>246.8</v>
      </c>
    </row>
    <row r="65" spans="1:3" x14ac:dyDescent="0.25">
      <c r="A65" s="2">
        <v>2020</v>
      </c>
      <c r="B65" t="s">
        <v>196</v>
      </c>
      <c r="C65" s="133">
        <v>232.2</v>
      </c>
    </row>
    <row r="66" spans="1:3" x14ac:dyDescent="0.25">
      <c r="A66" s="2">
        <v>2020</v>
      </c>
      <c r="B66" t="s">
        <v>197</v>
      </c>
      <c r="C66" s="133">
        <v>134.19999999999999</v>
      </c>
    </row>
    <row r="67" spans="1:3" x14ac:dyDescent="0.25">
      <c r="A67" s="2">
        <v>2020</v>
      </c>
      <c r="B67" t="s">
        <v>198</v>
      </c>
      <c r="C67" s="133">
        <v>63.7</v>
      </c>
    </row>
    <row r="68" spans="1:3" x14ac:dyDescent="0.25">
      <c r="A68" s="2">
        <v>2021</v>
      </c>
      <c r="B68" t="s">
        <v>191</v>
      </c>
      <c r="C68" s="133">
        <v>56.7</v>
      </c>
    </row>
    <row r="69" spans="1:3" x14ac:dyDescent="0.25">
      <c r="A69" s="2">
        <v>2021</v>
      </c>
      <c r="B69" t="s">
        <v>192</v>
      </c>
      <c r="C69" s="133">
        <v>261.8</v>
      </c>
    </row>
    <row r="70" spans="1:3" x14ac:dyDescent="0.25">
      <c r="A70" s="2">
        <v>2021</v>
      </c>
      <c r="B70" t="s">
        <v>193</v>
      </c>
      <c r="C70" s="133">
        <v>244</v>
      </c>
    </row>
    <row r="71" spans="1:3" x14ac:dyDescent="0.25">
      <c r="A71" s="2">
        <v>2021</v>
      </c>
      <c r="B71" t="s">
        <v>194</v>
      </c>
      <c r="C71" s="133">
        <v>247.3</v>
      </c>
    </row>
    <row r="72" spans="1:3" x14ac:dyDescent="0.25">
      <c r="A72" s="2">
        <v>2021</v>
      </c>
      <c r="B72" t="s">
        <v>195</v>
      </c>
      <c r="C72" s="133">
        <v>252.3</v>
      </c>
    </row>
    <row r="73" spans="1:3" x14ac:dyDescent="0.25">
      <c r="A73" s="2">
        <v>2021</v>
      </c>
      <c r="B73" t="s">
        <v>196</v>
      </c>
      <c r="C73" s="133">
        <v>249.6</v>
      </c>
    </row>
    <row r="74" spans="1:3" x14ac:dyDescent="0.25">
      <c r="A74" s="2">
        <v>2021</v>
      </c>
      <c r="B74" t="s">
        <v>197</v>
      </c>
      <c r="C74" s="133">
        <v>141.69999999999999</v>
      </c>
    </row>
    <row r="75" spans="1:3" x14ac:dyDescent="0.25">
      <c r="A75" s="8">
        <v>2021</v>
      </c>
      <c r="B75" s="10" t="s">
        <v>198</v>
      </c>
      <c r="C75" s="135">
        <v>65.599999999999994</v>
      </c>
    </row>
    <row r="77" spans="1:3" x14ac:dyDescent="0.25">
      <c r="A77" t="s">
        <v>63</v>
      </c>
    </row>
    <row r="79" spans="1:3" x14ac:dyDescent="0.25">
      <c r="A79" t="s">
        <v>570</v>
      </c>
    </row>
    <row r="80" spans="1:3" x14ac:dyDescent="0.25">
      <c r="A80" t="s">
        <v>571</v>
      </c>
    </row>
    <row r="82" spans="1:1" x14ac:dyDescent="0.25">
      <c r="A8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.42578125" defaultRowHeight="15" x14ac:dyDescent="0.25"/>
  <cols>
    <col min="1" max="1" width="21.7109375" customWidth="1"/>
    <col min="2" max="2" width="9.7109375" customWidth="1"/>
  </cols>
  <sheetData>
    <row r="1" spans="1:2" x14ac:dyDescent="0.25">
      <c r="A1" t="s">
        <v>202</v>
      </c>
    </row>
    <row r="3" spans="1:2" x14ac:dyDescent="0.25">
      <c r="A3" s="5" t="s">
        <v>68</v>
      </c>
      <c r="B3" s="6" t="s">
        <v>50</v>
      </c>
    </row>
    <row r="4" spans="1:2" x14ac:dyDescent="0.25">
      <c r="A4" s="2" t="s">
        <v>70</v>
      </c>
      <c r="B4" s="70">
        <v>0.76300000000000001</v>
      </c>
    </row>
    <row r="5" spans="1:2" x14ac:dyDescent="0.25">
      <c r="A5" s="2" t="s">
        <v>71</v>
      </c>
      <c r="B5" s="70">
        <v>0.71099999999999997</v>
      </c>
    </row>
    <row r="6" spans="1:2" x14ac:dyDescent="0.25">
      <c r="A6" s="2" t="s">
        <v>72</v>
      </c>
      <c r="B6" s="70">
        <v>0.57399999999999995</v>
      </c>
    </row>
    <row r="7" spans="1:2" x14ac:dyDescent="0.25">
      <c r="A7" s="2" t="s">
        <v>73</v>
      </c>
      <c r="B7" s="70">
        <v>0.70299999999999996</v>
      </c>
    </row>
    <row r="8" spans="1:2" x14ac:dyDescent="0.25">
      <c r="A8" s="2" t="s">
        <v>74</v>
      </c>
      <c r="B8" s="70">
        <v>0.73099999999999998</v>
      </c>
    </row>
    <row r="9" spans="1:2" x14ac:dyDescent="0.25">
      <c r="A9" s="2" t="s">
        <v>75</v>
      </c>
      <c r="B9" s="70">
        <v>0.59099999999999997</v>
      </c>
    </row>
    <row r="10" spans="1:2" x14ac:dyDescent="0.25">
      <c r="A10" s="2" t="s">
        <v>76</v>
      </c>
      <c r="B10" s="70">
        <v>0.75800000000000001</v>
      </c>
    </row>
    <row r="11" spans="1:2" x14ac:dyDescent="0.25">
      <c r="A11" s="2" t="s">
        <v>77</v>
      </c>
      <c r="B11" s="70">
        <v>0.60199999999999998</v>
      </c>
    </row>
    <row r="12" spans="1:2" x14ac:dyDescent="0.25">
      <c r="A12" s="2" t="s">
        <v>78</v>
      </c>
      <c r="B12" s="70">
        <v>0.47599999999999998</v>
      </c>
    </row>
    <row r="13" spans="1:2" x14ac:dyDescent="0.25">
      <c r="A13" s="2" t="s">
        <v>79</v>
      </c>
      <c r="B13" s="70">
        <v>0.72899999999999998</v>
      </c>
    </row>
    <row r="14" spans="1:2" x14ac:dyDescent="0.25">
      <c r="A14" s="2" t="s">
        <v>80</v>
      </c>
      <c r="B14" s="70">
        <v>0.76100000000000001</v>
      </c>
    </row>
    <row r="15" spans="1:2" x14ac:dyDescent="0.25">
      <c r="A15" s="2" t="s">
        <v>81</v>
      </c>
      <c r="B15" s="70">
        <v>0.82399999999999995</v>
      </c>
    </row>
    <row r="16" spans="1:2" x14ac:dyDescent="0.25">
      <c r="A16" s="2" t="s">
        <v>82</v>
      </c>
      <c r="B16" s="70">
        <v>0.57999999999999996</v>
      </c>
    </row>
    <row r="17" spans="1:2" x14ac:dyDescent="0.25">
      <c r="A17" s="2" t="s">
        <v>83</v>
      </c>
      <c r="B17" s="70">
        <v>0.70399999999999996</v>
      </c>
    </row>
    <row r="18" spans="1:2" x14ac:dyDescent="0.25">
      <c r="A18" s="2" t="s">
        <v>84</v>
      </c>
      <c r="B18" s="70">
        <v>0.67100000000000004</v>
      </c>
    </row>
    <row r="19" spans="1:2" x14ac:dyDescent="0.25">
      <c r="A19" s="8" t="s">
        <v>85</v>
      </c>
      <c r="B19" s="71">
        <v>0.77200000000000002</v>
      </c>
    </row>
    <row r="21" spans="1:2" x14ac:dyDescent="0.25">
      <c r="A21" t="s">
        <v>63</v>
      </c>
    </row>
    <row r="26" spans="1:2" x14ac:dyDescent="0.25">
      <c r="A26" t="s">
        <v>570</v>
      </c>
    </row>
    <row r="27" spans="1:2" x14ac:dyDescent="0.25">
      <c r="A27" t="s">
        <v>571</v>
      </c>
    </row>
    <row r="29" spans="1:2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.42578125" defaultRowHeight="15" x14ac:dyDescent="0.25"/>
  <cols>
    <col min="1" max="1" width="21.7109375" customWidth="1"/>
    <col min="2" max="2" width="18.7109375" customWidth="1"/>
  </cols>
  <sheetData>
    <row r="1" spans="1:2" x14ac:dyDescent="0.25">
      <c r="A1" t="s">
        <v>203</v>
      </c>
    </row>
    <row r="3" spans="1:2" x14ac:dyDescent="0.25">
      <c r="A3" s="5" t="s">
        <v>68</v>
      </c>
      <c r="B3" s="6" t="s">
        <v>3</v>
      </c>
    </row>
    <row r="4" spans="1:2" x14ac:dyDescent="0.25">
      <c r="A4" s="2" t="s">
        <v>70</v>
      </c>
      <c r="B4" s="72">
        <v>3.6900000000000002E-2</v>
      </c>
    </row>
    <row r="5" spans="1:2" x14ac:dyDescent="0.25">
      <c r="A5" s="2" t="s">
        <v>71</v>
      </c>
      <c r="B5" s="72">
        <v>5.5199999999999999E-2</v>
      </c>
    </row>
    <row r="6" spans="1:2" x14ac:dyDescent="0.25">
      <c r="A6" s="2" t="s">
        <v>72</v>
      </c>
      <c r="B6" s="72">
        <v>4.07E-2</v>
      </c>
    </row>
    <row r="7" spans="1:2" x14ac:dyDescent="0.25">
      <c r="A7" s="2" t="s">
        <v>73</v>
      </c>
      <c r="B7" s="72">
        <v>3.1199999999999999E-2</v>
      </c>
    </row>
    <row r="8" spans="1:2" x14ac:dyDescent="0.25">
      <c r="A8" s="2" t="s">
        <v>74</v>
      </c>
      <c r="B8" s="72">
        <v>4.8899999999999999E-2</v>
      </c>
    </row>
    <row r="9" spans="1:2" x14ac:dyDescent="0.25">
      <c r="A9" s="2" t="s">
        <v>75</v>
      </c>
      <c r="B9" s="72">
        <v>3.6400000000000002E-2</v>
      </c>
    </row>
    <row r="10" spans="1:2" x14ac:dyDescent="0.25">
      <c r="A10" s="2" t="s">
        <v>76</v>
      </c>
      <c r="B10" s="72">
        <v>3.7100000000000001E-2</v>
      </c>
    </row>
    <row r="11" spans="1:2" x14ac:dyDescent="0.25">
      <c r="A11" s="2" t="s">
        <v>77</v>
      </c>
      <c r="B11" s="72">
        <v>3.0700000000000002E-2</v>
      </c>
    </row>
    <row r="12" spans="1:2" x14ac:dyDescent="0.25">
      <c r="A12" s="2" t="s">
        <v>78</v>
      </c>
      <c r="B12" s="72">
        <v>3.4200000000000001E-2</v>
      </c>
    </row>
    <row r="13" spans="1:2" x14ac:dyDescent="0.25">
      <c r="A13" s="2" t="s">
        <v>79</v>
      </c>
      <c r="B13" s="72">
        <v>3.27E-2</v>
      </c>
    </row>
    <row r="14" spans="1:2" x14ac:dyDescent="0.25">
      <c r="A14" s="2" t="s">
        <v>80</v>
      </c>
      <c r="B14" s="72">
        <v>4.2500000000000003E-2</v>
      </c>
    </row>
    <row r="15" spans="1:2" x14ac:dyDescent="0.25">
      <c r="A15" s="2" t="s">
        <v>81</v>
      </c>
      <c r="B15" s="72">
        <v>3.5999999999999997E-2</v>
      </c>
    </row>
    <row r="16" spans="1:2" x14ac:dyDescent="0.25">
      <c r="A16" s="2" t="s">
        <v>82</v>
      </c>
      <c r="B16" s="72">
        <v>3.8699999999999998E-2</v>
      </c>
    </row>
    <row r="17" spans="1:2" x14ac:dyDescent="0.25">
      <c r="A17" s="2" t="s">
        <v>83</v>
      </c>
      <c r="B17" s="72">
        <v>3.2800000000000003E-2</v>
      </c>
    </row>
    <row r="18" spans="1:2" x14ac:dyDescent="0.25">
      <c r="A18" s="2" t="s">
        <v>84</v>
      </c>
      <c r="B18" s="72">
        <v>4.6600000000000003E-2</v>
      </c>
    </row>
    <row r="19" spans="1:2" x14ac:dyDescent="0.25">
      <c r="A19" s="8" t="s">
        <v>85</v>
      </c>
      <c r="B19" s="73">
        <v>3.3500000000000002E-2</v>
      </c>
    </row>
    <row r="21" spans="1:2" x14ac:dyDescent="0.25">
      <c r="A21" t="s">
        <v>86</v>
      </c>
    </row>
    <row r="26" spans="1:2" x14ac:dyDescent="0.25">
      <c r="A26" t="s">
        <v>570</v>
      </c>
    </row>
    <row r="27" spans="1:2" x14ac:dyDescent="0.25">
      <c r="A27" t="s">
        <v>571</v>
      </c>
    </row>
    <row r="29" spans="1:2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11.42578125" defaultRowHeight="15" x14ac:dyDescent="0.25"/>
  <cols>
    <col min="1" max="1" width="6.7109375" customWidth="1"/>
    <col min="2" max="2" width="28.7109375" customWidth="1"/>
    <col min="3" max="3" width="21.7109375" customWidth="1"/>
  </cols>
  <sheetData>
    <row r="1" spans="1:3" x14ac:dyDescent="0.25">
      <c r="A1" t="s">
        <v>204</v>
      </c>
    </row>
    <row r="3" spans="1:3" x14ac:dyDescent="0.25">
      <c r="A3" s="5" t="s">
        <v>1</v>
      </c>
      <c r="B3" s="4" t="s">
        <v>205</v>
      </c>
      <c r="C3" s="6" t="s">
        <v>206</v>
      </c>
    </row>
    <row r="4" spans="1:3" x14ac:dyDescent="0.25">
      <c r="A4" s="2">
        <v>2013</v>
      </c>
      <c r="B4" s="132">
        <v>81.95</v>
      </c>
      <c r="C4" s="133">
        <v>100.47</v>
      </c>
    </row>
    <row r="5" spans="1:3" x14ac:dyDescent="0.25">
      <c r="A5" s="2">
        <v>2014</v>
      </c>
      <c r="B5" s="132">
        <v>75.77</v>
      </c>
      <c r="C5" s="133">
        <v>107.19</v>
      </c>
    </row>
    <row r="6" spans="1:3" x14ac:dyDescent="0.25">
      <c r="A6" s="2">
        <v>2015</v>
      </c>
      <c r="B6" s="132">
        <v>84.01</v>
      </c>
      <c r="C6" s="133">
        <v>115.53</v>
      </c>
    </row>
    <row r="7" spans="1:3" x14ac:dyDescent="0.25">
      <c r="A7" s="2">
        <v>2016</v>
      </c>
      <c r="B7" s="132">
        <v>85.37</v>
      </c>
      <c r="C7" s="133">
        <v>116.9</v>
      </c>
    </row>
    <row r="8" spans="1:3" x14ac:dyDescent="0.25">
      <c r="A8" s="2">
        <v>2017</v>
      </c>
      <c r="B8" s="132">
        <v>90.7</v>
      </c>
      <c r="C8" s="133">
        <v>129.33000000000001</v>
      </c>
    </row>
    <row r="9" spans="1:3" x14ac:dyDescent="0.25">
      <c r="A9" s="2">
        <v>2018</v>
      </c>
      <c r="B9" s="132">
        <v>97.77</v>
      </c>
      <c r="C9" s="133">
        <v>136.04</v>
      </c>
    </row>
    <row r="10" spans="1:3" x14ac:dyDescent="0.25">
      <c r="A10" s="2">
        <v>2019</v>
      </c>
      <c r="B10" s="132">
        <v>100.98</v>
      </c>
      <c r="C10" s="133">
        <v>143.53</v>
      </c>
    </row>
    <row r="11" spans="1:3" x14ac:dyDescent="0.25">
      <c r="A11" s="2">
        <v>2020</v>
      </c>
      <c r="B11" s="132">
        <v>108.87</v>
      </c>
      <c r="C11" s="133">
        <v>170.95</v>
      </c>
    </row>
    <row r="12" spans="1:3" x14ac:dyDescent="0.25">
      <c r="A12" s="8">
        <v>2021</v>
      </c>
      <c r="B12" s="134">
        <v>120.3</v>
      </c>
      <c r="C12" s="135">
        <v>191.01</v>
      </c>
    </row>
    <row r="14" spans="1:3" x14ac:dyDescent="0.25">
      <c r="A14" t="s">
        <v>63</v>
      </c>
    </row>
    <row r="21" spans="1:1" x14ac:dyDescent="0.25">
      <c r="A21" t="s">
        <v>570</v>
      </c>
    </row>
    <row r="22" spans="1:1" x14ac:dyDescent="0.25">
      <c r="A22" t="s">
        <v>571</v>
      </c>
    </row>
    <row r="24" spans="1:1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28.7109375" customWidth="1"/>
    <col min="3" max="3" width="21.7109375" customWidth="1"/>
  </cols>
  <sheetData>
    <row r="1" spans="1:3" x14ac:dyDescent="0.25">
      <c r="A1" t="s">
        <v>207</v>
      </c>
    </row>
    <row r="3" spans="1:3" x14ac:dyDescent="0.25">
      <c r="A3" s="5" t="s">
        <v>1</v>
      </c>
      <c r="B3" s="4" t="s">
        <v>205</v>
      </c>
      <c r="C3" s="6" t="s">
        <v>206</v>
      </c>
    </row>
    <row r="4" spans="1:3" x14ac:dyDescent="0.25">
      <c r="A4" s="2">
        <v>2013</v>
      </c>
      <c r="B4" s="132">
        <v>85.9</v>
      </c>
      <c r="C4" s="133">
        <v>105.3</v>
      </c>
    </row>
    <row r="5" spans="1:3" x14ac:dyDescent="0.25">
      <c r="A5" s="2">
        <v>2014</v>
      </c>
      <c r="B5" s="132">
        <v>73.900000000000006</v>
      </c>
      <c r="C5" s="133">
        <v>104.6</v>
      </c>
    </row>
    <row r="6" spans="1:3" x14ac:dyDescent="0.25">
      <c r="A6" s="2">
        <v>2015</v>
      </c>
      <c r="B6" s="132">
        <v>77</v>
      </c>
      <c r="C6" s="133">
        <v>105.9</v>
      </c>
    </row>
    <row r="7" spans="1:3" x14ac:dyDescent="0.25">
      <c r="A7" s="2">
        <v>2016</v>
      </c>
      <c r="B7" s="132">
        <v>74</v>
      </c>
      <c r="C7" s="133">
        <v>101.3</v>
      </c>
    </row>
    <row r="8" spans="1:3" x14ac:dyDescent="0.25">
      <c r="A8" s="2">
        <v>2017</v>
      </c>
      <c r="B8" s="132">
        <v>74.7</v>
      </c>
      <c r="C8" s="133">
        <v>106.6</v>
      </c>
    </row>
    <row r="9" spans="1:3" x14ac:dyDescent="0.25">
      <c r="A9" s="2">
        <v>2018</v>
      </c>
      <c r="B9" s="132">
        <v>76.3</v>
      </c>
      <c r="C9" s="133">
        <v>106.1</v>
      </c>
    </row>
    <row r="10" spans="1:3" x14ac:dyDescent="0.25">
      <c r="A10" s="2">
        <v>2019</v>
      </c>
      <c r="B10" s="132">
        <v>74.599999999999994</v>
      </c>
      <c r="C10" s="133">
        <v>106</v>
      </c>
    </row>
    <row r="11" spans="1:3" x14ac:dyDescent="0.25">
      <c r="A11" s="2">
        <v>2020</v>
      </c>
      <c r="B11" s="132">
        <v>78.900000000000006</v>
      </c>
      <c r="C11" s="133">
        <v>123.9</v>
      </c>
    </row>
    <row r="12" spans="1:3" x14ac:dyDescent="0.25">
      <c r="A12" s="8">
        <v>2021</v>
      </c>
      <c r="B12" s="134">
        <v>79.2</v>
      </c>
      <c r="C12" s="135">
        <v>125.7</v>
      </c>
    </row>
    <row r="14" spans="1:3" x14ac:dyDescent="0.25">
      <c r="A14" t="s">
        <v>63</v>
      </c>
    </row>
    <row r="22" spans="1:1" x14ac:dyDescent="0.25">
      <c r="A22" t="s">
        <v>570</v>
      </c>
    </row>
    <row r="23" spans="1:1" x14ac:dyDescent="0.25">
      <c r="A23" t="s">
        <v>571</v>
      </c>
    </row>
    <row r="25" spans="1:1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32.7109375" customWidth="1"/>
    <col min="4" max="4" width="23.7109375" customWidth="1"/>
    <col min="5" max="5" width="29.7109375" customWidth="1"/>
    <col min="6" max="6" width="16.7109375" customWidth="1"/>
  </cols>
  <sheetData>
    <row r="1" spans="1:6" x14ac:dyDescent="0.25">
      <c r="A1" t="s">
        <v>208</v>
      </c>
    </row>
    <row r="3" spans="1:6" x14ac:dyDescent="0.25">
      <c r="A3" s="5" t="s">
        <v>1</v>
      </c>
      <c r="B3" s="159" t="s">
        <v>209</v>
      </c>
      <c r="C3" s="159" t="s">
        <v>210</v>
      </c>
      <c r="D3" s="159" t="s">
        <v>211</v>
      </c>
      <c r="E3" s="159" t="s">
        <v>212</v>
      </c>
      <c r="F3" s="157" t="s">
        <v>213</v>
      </c>
    </row>
    <row r="4" spans="1:6" x14ac:dyDescent="0.25">
      <c r="A4" s="2">
        <v>2013</v>
      </c>
      <c r="B4" s="127">
        <v>100.47</v>
      </c>
      <c r="C4" s="127">
        <v>81.95</v>
      </c>
      <c r="D4" s="126">
        <v>7.53</v>
      </c>
      <c r="E4" s="126">
        <v>3.93</v>
      </c>
      <c r="F4" s="128">
        <v>159.38</v>
      </c>
    </row>
    <row r="5" spans="1:6" x14ac:dyDescent="0.25">
      <c r="A5" s="2">
        <v>2014</v>
      </c>
      <c r="B5" s="127">
        <v>107.19</v>
      </c>
      <c r="C5" s="127">
        <v>75.77</v>
      </c>
      <c r="D5" s="126">
        <v>8.2899999999999991</v>
      </c>
      <c r="E5" s="126">
        <v>4.29</v>
      </c>
      <c r="F5" s="128">
        <v>179.74</v>
      </c>
    </row>
    <row r="6" spans="1:6" x14ac:dyDescent="0.25">
      <c r="A6" s="2">
        <v>2015</v>
      </c>
      <c r="B6" s="127">
        <v>115.53</v>
      </c>
      <c r="C6" s="127">
        <v>84.01</v>
      </c>
      <c r="D6" s="126">
        <v>8.9499999999999993</v>
      </c>
      <c r="E6" s="126">
        <v>4.57</v>
      </c>
      <c r="F6" s="128">
        <v>200.91</v>
      </c>
    </row>
    <row r="7" spans="1:6" x14ac:dyDescent="0.25">
      <c r="A7" s="2">
        <v>2016</v>
      </c>
      <c r="B7" s="127">
        <v>116.9</v>
      </c>
      <c r="C7" s="127">
        <v>85.37</v>
      </c>
      <c r="D7" s="126">
        <v>9.52</v>
      </c>
      <c r="E7" s="126">
        <v>4.84</v>
      </c>
      <c r="F7" s="128">
        <v>218.52</v>
      </c>
    </row>
    <row r="8" spans="1:6" x14ac:dyDescent="0.25">
      <c r="A8" s="2">
        <v>2017</v>
      </c>
      <c r="B8" s="127">
        <v>129.33000000000001</v>
      </c>
      <c r="C8" s="127">
        <v>90.7</v>
      </c>
      <c r="D8" s="126">
        <v>10.08</v>
      </c>
      <c r="E8" s="126">
        <v>5.1100000000000003</v>
      </c>
      <c r="F8" s="128">
        <v>236.78</v>
      </c>
    </row>
    <row r="9" spans="1:6" x14ac:dyDescent="0.25">
      <c r="A9" s="2">
        <v>2018</v>
      </c>
      <c r="B9" s="127">
        <v>136.04</v>
      </c>
      <c r="C9" s="127">
        <v>97.77</v>
      </c>
      <c r="D9" s="126">
        <v>10.66</v>
      </c>
      <c r="E9" s="126">
        <v>5.38</v>
      </c>
      <c r="F9" s="128">
        <v>255.01</v>
      </c>
    </row>
    <row r="10" spans="1:6" x14ac:dyDescent="0.25">
      <c r="A10" s="2">
        <v>2019</v>
      </c>
      <c r="B10" s="127">
        <v>143.53</v>
      </c>
      <c r="C10" s="127">
        <v>100.98</v>
      </c>
      <c r="D10" s="126">
        <v>11.44</v>
      </c>
      <c r="E10" s="126">
        <v>5.64</v>
      </c>
      <c r="F10" s="128">
        <v>273.61</v>
      </c>
    </row>
    <row r="11" spans="1:6" x14ac:dyDescent="0.25">
      <c r="A11" s="2">
        <v>2020</v>
      </c>
      <c r="B11" s="127">
        <v>170.95</v>
      </c>
      <c r="C11" s="127">
        <v>108.87</v>
      </c>
      <c r="D11" s="126">
        <v>12.26</v>
      </c>
      <c r="E11" s="126">
        <v>6.07</v>
      </c>
      <c r="F11" s="128">
        <v>301.16000000000003</v>
      </c>
    </row>
    <row r="12" spans="1:6" x14ac:dyDescent="0.25">
      <c r="A12" s="8">
        <v>2021</v>
      </c>
      <c r="B12" s="129">
        <v>191.01</v>
      </c>
      <c r="C12" s="129">
        <v>120.3</v>
      </c>
      <c r="D12" s="129">
        <v>13.31</v>
      </c>
      <c r="E12" s="129">
        <v>6.71</v>
      </c>
      <c r="F12" s="130">
        <v>333.46</v>
      </c>
    </row>
    <row r="14" spans="1:6" x14ac:dyDescent="0.25">
      <c r="A14" t="s">
        <v>63</v>
      </c>
    </row>
    <row r="16" spans="1:6" x14ac:dyDescent="0.25">
      <c r="A16" t="s">
        <v>570</v>
      </c>
    </row>
    <row r="17" spans="1:1" x14ac:dyDescent="0.25">
      <c r="A17" t="s">
        <v>571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25.7109375" style="132" customWidth="1"/>
  </cols>
  <sheetData>
    <row r="1" spans="1:3" x14ac:dyDescent="0.25">
      <c r="A1" t="s">
        <v>214</v>
      </c>
    </row>
    <row r="3" spans="1:3" x14ac:dyDescent="0.25">
      <c r="A3" s="5" t="s">
        <v>1</v>
      </c>
      <c r="B3" s="4" t="s">
        <v>215</v>
      </c>
      <c r="C3" s="158" t="s">
        <v>201</v>
      </c>
    </row>
    <row r="4" spans="1:3" x14ac:dyDescent="0.25">
      <c r="A4" s="2">
        <v>2013</v>
      </c>
      <c r="B4" t="s">
        <v>216</v>
      </c>
      <c r="C4" s="133">
        <v>140.58000000000001</v>
      </c>
    </row>
    <row r="5" spans="1:3" x14ac:dyDescent="0.25">
      <c r="A5" s="2">
        <v>2013</v>
      </c>
      <c r="B5" t="s">
        <v>217</v>
      </c>
      <c r="C5" s="133">
        <v>196.76</v>
      </c>
    </row>
    <row r="6" spans="1:3" x14ac:dyDescent="0.25">
      <c r="A6" s="2">
        <v>2013</v>
      </c>
      <c r="B6" t="s">
        <v>218</v>
      </c>
      <c r="C6" s="133">
        <v>118.08</v>
      </c>
    </row>
    <row r="7" spans="1:3" x14ac:dyDescent="0.25">
      <c r="A7" s="2">
        <v>2013</v>
      </c>
      <c r="B7" t="s">
        <v>219</v>
      </c>
      <c r="C7" s="133">
        <v>211.39</v>
      </c>
    </row>
    <row r="8" spans="1:3" x14ac:dyDescent="0.25">
      <c r="A8" s="2">
        <v>2013</v>
      </c>
      <c r="B8" t="s">
        <v>220</v>
      </c>
      <c r="C8" s="133">
        <v>247.94</v>
      </c>
    </row>
    <row r="9" spans="1:3" x14ac:dyDescent="0.25">
      <c r="A9" s="2">
        <v>2013</v>
      </c>
      <c r="B9" t="s">
        <v>221</v>
      </c>
      <c r="C9" s="133">
        <v>126.79</v>
      </c>
    </row>
    <row r="10" spans="1:3" x14ac:dyDescent="0.25">
      <c r="A10" s="2">
        <v>2013</v>
      </c>
      <c r="B10" t="s">
        <v>222</v>
      </c>
      <c r="C10" s="133">
        <v>145.36000000000001</v>
      </c>
    </row>
    <row r="11" spans="1:3" x14ac:dyDescent="0.25">
      <c r="A11" s="2">
        <v>2014</v>
      </c>
      <c r="B11" t="s">
        <v>216</v>
      </c>
      <c r="C11" s="133">
        <v>146.54</v>
      </c>
    </row>
    <row r="12" spans="1:3" x14ac:dyDescent="0.25">
      <c r="A12" s="2">
        <v>2014</v>
      </c>
      <c r="B12" t="s">
        <v>217</v>
      </c>
      <c r="C12" s="133">
        <v>198.67</v>
      </c>
    </row>
    <row r="13" spans="1:3" x14ac:dyDescent="0.25">
      <c r="A13" s="2">
        <v>2014</v>
      </c>
      <c r="B13" t="s">
        <v>218</v>
      </c>
      <c r="C13" s="133">
        <v>119.1</v>
      </c>
    </row>
    <row r="14" spans="1:3" x14ac:dyDescent="0.25">
      <c r="A14" s="2">
        <v>2014</v>
      </c>
      <c r="B14" t="s">
        <v>219</v>
      </c>
      <c r="C14" s="133">
        <v>215.79</v>
      </c>
    </row>
    <row r="15" spans="1:3" x14ac:dyDescent="0.25">
      <c r="A15" s="2">
        <v>2014</v>
      </c>
      <c r="B15" t="s">
        <v>220</v>
      </c>
      <c r="C15" s="133">
        <v>273.42</v>
      </c>
    </row>
    <row r="16" spans="1:3" x14ac:dyDescent="0.25">
      <c r="A16" s="2">
        <v>2014</v>
      </c>
      <c r="B16" t="s">
        <v>221</v>
      </c>
      <c r="C16" s="133">
        <v>166.26</v>
      </c>
    </row>
    <row r="17" spans="1:3" x14ac:dyDescent="0.25">
      <c r="A17" s="2">
        <v>2014</v>
      </c>
      <c r="B17" t="s">
        <v>222</v>
      </c>
      <c r="C17" s="133">
        <v>159.41999999999999</v>
      </c>
    </row>
    <row r="18" spans="1:3" x14ac:dyDescent="0.25">
      <c r="A18" s="2">
        <v>2015</v>
      </c>
      <c r="B18" t="s">
        <v>216</v>
      </c>
      <c r="C18" s="133">
        <v>150.11000000000001</v>
      </c>
    </row>
    <row r="19" spans="1:3" x14ac:dyDescent="0.25">
      <c r="A19" s="2">
        <v>2015</v>
      </c>
      <c r="B19" t="s">
        <v>217</v>
      </c>
      <c r="C19" s="133">
        <v>195.18</v>
      </c>
    </row>
    <row r="20" spans="1:3" x14ac:dyDescent="0.25">
      <c r="A20" s="2">
        <v>2015</v>
      </c>
      <c r="B20" t="s">
        <v>218</v>
      </c>
      <c r="C20" s="133">
        <v>124.88</v>
      </c>
    </row>
    <row r="21" spans="1:3" x14ac:dyDescent="0.25">
      <c r="A21" s="2">
        <v>2015</v>
      </c>
      <c r="B21" t="s">
        <v>219</v>
      </c>
      <c r="C21" s="133">
        <v>217.18</v>
      </c>
    </row>
    <row r="22" spans="1:3" x14ac:dyDescent="0.25">
      <c r="A22" s="2">
        <v>2015</v>
      </c>
      <c r="B22" t="s">
        <v>220</v>
      </c>
      <c r="C22" s="133">
        <v>300.48</v>
      </c>
    </row>
    <row r="23" spans="1:3" x14ac:dyDescent="0.25">
      <c r="A23" s="2">
        <v>2015</v>
      </c>
      <c r="B23" t="s">
        <v>221</v>
      </c>
      <c r="C23" s="133">
        <v>201.22</v>
      </c>
    </row>
    <row r="24" spans="1:3" x14ac:dyDescent="0.25">
      <c r="A24" s="2">
        <v>2015</v>
      </c>
      <c r="B24" t="s">
        <v>222</v>
      </c>
      <c r="C24" s="133">
        <v>174.77</v>
      </c>
    </row>
    <row r="25" spans="1:3" x14ac:dyDescent="0.25">
      <c r="A25" s="2">
        <v>2016</v>
      </c>
      <c r="B25" t="s">
        <v>216</v>
      </c>
      <c r="C25" s="133">
        <v>154.19999999999999</v>
      </c>
    </row>
    <row r="26" spans="1:3" x14ac:dyDescent="0.25">
      <c r="A26" s="2">
        <v>2016</v>
      </c>
      <c r="B26" t="s">
        <v>217</v>
      </c>
      <c r="C26" s="133">
        <v>191.12</v>
      </c>
    </row>
    <row r="27" spans="1:3" x14ac:dyDescent="0.25">
      <c r="A27" s="2">
        <v>2016</v>
      </c>
      <c r="B27" t="s">
        <v>218</v>
      </c>
      <c r="C27" s="133">
        <v>129.57</v>
      </c>
    </row>
    <row r="28" spans="1:3" x14ac:dyDescent="0.25">
      <c r="A28" s="2">
        <v>2016</v>
      </c>
      <c r="B28" t="s">
        <v>219</v>
      </c>
      <c r="C28" s="133">
        <v>213.42</v>
      </c>
    </row>
    <row r="29" spans="1:3" x14ac:dyDescent="0.25">
      <c r="A29" s="2">
        <v>2016</v>
      </c>
      <c r="B29" t="s">
        <v>220</v>
      </c>
      <c r="C29" s="133">
        <v>326.48</v>
      </c>
    </row>
    <row r="30" spans="1:3" x14ac:dyDescent="0.25">
      <c r="A30" s="2">
        <v>2016</v>
      </c>
      <c r="B30" t="s">
        <v>221</v>
      </c>
      <c r="C30" s="133">
        <v>237.08</v>
      </c>
    </row>
    <row r="31" spans="1:3" x14ac:dyDescent="0.25">
      <c r="A31" s="2">
        <v>2016</v>
      </c>
      <c r="B31" t="s">
        <v>222</v>
      </c>
      <c r="C31" s="133">
        <v>189.43</v>
      </c>
    </row>
    <row r="32" spans="1:3" x14ac:dyDescent="0.25">
      <c r="A32" s="2">
        <v>2017</v>
      </c>
      <c r="B32" t="s">
        <v>216</v>
      </c>
      <c r="C32" s="133">
        <v>156.79</v>
      </c>
    </row>
    <row r="33" spans="1:3" x14ac:dyDescent="0.25">
      <c r="A33" s="2">
        <v>2017</v>
      </c>
      <c r="B33" t="s">
        <v>217</v>
      </c>
      <c r="C33" s="133">
        <v>190.71</v>
      </c>
    </row>
    <row r="34" spans="1:3" x14ac:dyDescent="0.25">
      <c r="A34" s="2">
        <v>2017</v>
      </c>
      <c r="B34" t="s">
        <v>218</v>
      </c>
      <c r="C34" s="133">
        <v>132.4</v>
      </c>
    </row>
    <row r="35" spans="1:3" x14ac:dyDescent="0.25">
      <c r="A35" s="2">
        <v>2017</v>
      </c>
      <c r="B35" t="s">
        <v>219</v>
      </c>
      <c r="C35" s="133">
        <v>208.12</v>
      </c>
    </row>
    <row r="36" spans="1:3" x14ac:dyDescent="0.25">
      <c r="A36" s="2">
        <v>2017</v>
      </c>
      <c r="B36" t="s">
        <v>220</v>
      </c>
      <c r="C36" s="133">
        <v>351.94</v>
      </c>
    </row>
    <row r="37" spans="1:3" x14ac:dyDescent="0.25">
      <c r="A37" s="2">
        <v>2017</v>
      </c>
      <c r="B37" t="s">
        <v>221</v>
      </c>
      <c r="C37" s="133">
        <v>273.55</v>
      </c>
    </row>
    <row r="38" spans="1:3" x14ac:dyDescent="0.25">
      <c r="A38" s="2">
        <v>2017</v>
      </c>
      <c r="B38" t="s">
        <v>222</v>
      </c>
      <c r="C38" s="133">
        <v>199.93</v>
      </c>
    </row>
    <row r="39" spans="1:3" x14ac:dyDescent="0.25">
      <c r="A39" s="2">
        <v>2018</v>
      </c>
      <c r="B39" t="s">
        <v>216</v>
      </c>
      <c r="C39" s="133">
        <v>161.44999999999999</v>
      </c>
    </row>
    <row r="40" spans="1:3" x14ac:dyDescent="0.25">
      <c r="A40" s="2">
        <v>2018</v>
      </c>
      <c r="B40" t="s">
        <v>217</v>
      </c>
      <c r="C40" s="133">
        <v>186.96</v>
      </c>
    </row>
    <row r="41" spans="1:3" x14ac:dyDescent="0.25">
      <c r="A41" s="2">
        <v>2018</v>
      </c>
      <c r="B41" t="s">
        <v>218</v>
      </c>
      <c r="C41" s="133">
        <v>134.85</v>
      </c>
    </row>
    <row r="42" spans="1:3" x14ac:dyDescent="0.25">
      <c r="A42" s="2">
        <v>2018</v>
      </c>
      <c r="B42" t="s">
        <v>219</v>
      </c>
      <c r="C42" s="133">
        <v>203.77</v>
      </c>
    </row>
    <row r="43" spans="1:3" x14ac:dyDescent="0.25">
      <c r="A43" s="2">
        <v>2018</v>
      </c>
      <c r="B43" t="s">
        <v>220</v>
      </c>
      <c r="C43" s="133">
        <v>379.7</v>
      </c>
    </row>
    <row r="44" spans="1:3" x14ac:dyDescent="0.25">
      <c r="A44" s="2">
        <v>2018</v>
      </c>
      <c r="B44" t="s">
        <v>221</v>
      </c>
      <c r="C44" s="133">
        <v>317.02999999999997</v>
      </c>
    </row>
    <row r="45" spans="1:3" x14ac:dyDescent="0.25">
      <c r="A45" s="2">
        <v>2018</v>
      </c>
      <c r="B45" t="s">
        <v>222</v>
      </c>
      <c r="C45" s="133">
        <v>209.84</v>
      </c>
    </row>
    <row r="46" spans="1:3" x14ac:dyDescent="0.25">
      <c r="A46" s="2">
        <v>2019</v>
      </c>
      <c r="B46" t="s">
        <v>216</v>
      </c>
      <c r="C46" s="133">
        <v>146.43</v>
      </c>
    </row>
    <row r="47" spans="1:3" x14ac:dyDescent="0.25">
      <c r="A47" s="2">
        <v>2019</v>
      </c>
      <c r="B47" t="s">
        <v>217</v>
      </c>
      <c r="C47" s="133">
        <v>192.39</v>
      </c>
    </row>
    <row r="48" spans="1:3" x14ac:dyDescent="0.25">
      <c r="A48" s="2">
        <v>2019</v>
      </c>
      <c r="B48" t="s">
        <v>218</v>
      </c>
      <c r="C48" s="133">
        <v>138.22999999999999</v>
      </c>
    </row>
    <row r="49" spans="1:3" x14ac:dyDescent="0.25">
      <c r="A49" s="2">
        <v>2019</v>
      </c>
      <c r="B49" t="s">
        <v>219</v>
      </c>
      <c r="C49" s="133">
        <v>202.07</v>
      </c>
    </row>
    <row r="50" spans="1:3" x14ac:dyDescent="0.25">
      <c r="A50" s="2">
        <v>2019</v>
      </c>
      <c r="B50" t="s">
        <v>220</v>
      </c>
      <c r="C50" s="133">
        <v>417.81</v>
      </c>
    </row>
    <row r="51" spans="1:3" x14ac:dyDescent="0.25">
      <c r="A51" s="2">
        <v>2019</v>
      </c>
      <c r="B51" t="s">
        <v>221</v>
      </c>
      <c r="C51" s="133">
        <v>362.79</v>
      </c>
    </row>
    <row r="52" spans="1:3" x14ac:dyDescent="0.25">
      <c r="A52" s="2">
        <v>2019</v>
      </c>
      <c r="B52" t="s">
        <v>222</v>
      </c>
      <c r="C52" s="133">
        <v>225.28</v>
      </c>
    </row>
    <row r="53" spans="1:3" x14ac:dyDescent="0.25">
      <c r="A53" s="2">
        <v>2020</v>
      </c>
      <c r="B53" t="s">
        <v>216</v>
      </c>
      <c r="C53" s="133">
        <v>146.31</v>
      </c>
    </row>
    <row r="54" spans="1:3" x14ac:dyDescent="0.25">
      <c r="A54" s="2">
        <v>2020</v>
      </c>
      <c r="B54" t="s">
        <v>217</v>
      </c>
      <c r="C54" s="133">
        <v>175.04</v>
      </c>
    </row>
    <row r="55" spans="1:3" x14ac:dyDescent="0.25">
      <c r="A55" s="2">
        <v>2020</v>
      </c>
      <c r="B55" t="s">
        <v>218</v>
      </c>
      <c r="C55" s="133">
        <v>135.56</v>
      </c>
    </row>
    <row r="56" spans="1:3" x14ac:dyDescent="0.25">
      <c r="A56" s="2">
        <v>2020</v>
      </c>
      <c r="B56" t="s">
        <v>219</v>
      </c>
      <c r="C56" s="133">
        <v>239.72</v>
      </c>
    </row>
    <row r="57" spans="1:3" x14ac:dyDescent="0.25">
      <c r="A57" s="2">
        <v>2020</v>
      </c>
      <c r="B57" t="s">
        <v>220</v>
      </c>
      <c r="C57" s="133">
        <v>421.55</v>
      </c>
    </row>
    <row r="58" spans="1:3" x14ac:dyDescent="0.25">
      <c r="A58" s="2">
        <v>2020</v>
      </c>
      <c r="B58" t="s">
        <v>221</v>
      </c>
      <c r="C58" s="133">
        <v>369.59</v>
      </c>
    </row>
    <row r="59" spans="1:3" x14ac:dyDescent="0.25">
      <c r="A59" s="2">
        <v>2020</v>
      </c>
      <c r="B59" t="s">
        <v>222</v>
      </c>
      <c r="C59" s="133">
        <v>227.27</v>
      </c>
    </row>
    <row r="60" spans="1:3" x14ac:dyDescent="0.25">
      <c r="A60" s="2">
        <v>2021</v>
      </c>
      <c r="B60" t="s">
        <v>216</v>
      </c>
      <c r="C60" s="133">
        <v>165.24</v>
      </c>
    </row>
    <row r="61" spans="1:3" x14ac:dyDescent="0.25">
      <c r="A61" s="2">
        <v>2021</v>
      </c>
      <c r="B61" t="s">
        <v>217</v>
      </c>
      <c r="C61" s="133">
        <v>177.21</v>
      </c>
    </row>
    <row r="62" spans="1:3" x14ac:dyDescent="0.25">
      <c r="A62" s="2">
        <v>2021</v>
      </c>
      <c r="B62" t="s">
        <v>218</v>
      </c>
      <c r="C62" s="133">
        <v>141.22999999999999</v>
      </c>
    </row>
    <row r="63" spans="1:3" x14ac:dyDescent="0.25">
      <c r="A63" s="2">
        <v>2021</v>
      </c>
      <c r="B63" t="s">
        <v>219</v>
      </c>
      <c r="C63" s="133">
        <v>279.08999999999997</v>
      </c>
    </row>
    <row r="64" spans="1:3" x14ac:dyDescent="0.25">
      <c r="A64" s="2">
        <v>2021</v>
      </c>
      <c r="B64" t="s">
        <v>220</v>
      </c>
      <c r="C64" s="133">
        <v>476.14</v>
      </c>
    </row>
    <row r="65" spans="1:3" x14ac:dyDescent="0.25">
      <c r="A65" s="2">
        <v>2021</v>
      </c>
      <c r="B65" t="s">
        <v>221</v>
      </c>
      <c r="C65" s="133">
        <v>418.77</v>
      </c>
    </row>
    <row r="66" spans="1:3" x14ac:dyDescent="0.25">
      <c r="A66" s="8">
        <v>2021</v>
      </c>
      <c r="B66" s="10" t="s">
        <v>222</v>
      </c>
      <c r="C66" s="135">
        <v>244.99</v>
      </c>
    </row>
    <row r="68" spans="1:3" x14ac:dyDescent="0.25">
      <c r="A68" t="s">
        <v>63</v>
      </c>
    </row>
    <row r="70" spans="1:3" x14ac:dyDescent="0.25">
      <c r="A70" t="s">
        <v>570</v>
      </c>
    </row>
    <row r="71" spans="1:3" x14ac:dyDescent="0.25">
      <c r="A71" t="s">
        <v>571</v>
      </c>
    </row>
    <row r="73" spans="1:3" x14ac:dyDescent="0.25">
      <c r="A7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  <col min="4" max="5" width="42.7109375" customWidth="1"/>
    <col min="6" max="6" width="17.7109375" customWidth="1"/>
    <col min="7" max="8" width="41.7109375" customWidth="1"/>
  </cols>
  <sheetData>
    <row r="1" spans="1:8" x14ac:dyDescent="0.25">
      <c r="A1" t="s">
        <v>40</v>
      </c>
    </row>
    <row r="3" spans="1:8" x14ac:dyDescent="0.25">
      <c r="A3" s="5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4" t="s">
        <v>42</v>
      </c>
      <c r="G3" s="4" t="s">
        <v>43</v>
      </c>
      <c r="H3" s="6" t="s">
        <v>44</v>
      </c>
    </row>
    <row r="4" spans="1:8" x14ac:dyDescent="0.25">
      <c r="A4" s="2">
        <v>2000</v>
      </c>
      <c r="B4" t="s">
        <v>45</v>
      </c>
      <c r="C4" s="16">
        <v>0.03</v>
      </c>
      <c r="D4" s="16">
        <v>3.4000000000000002E-2</v>
      </c>
      <c r="E4" s="16">
        <v>2.7E-2</v>
      </c>
      <c r="F4" s="131">
        <v>598.79999999999995</v>
      </c>
      <c r="G4" s="132">
        <v>669.2</v>
      </c>
      <c r="H4" s="133">
        <v>536.20000000000005</v>
      </c>
    </row>
    <row r="5" spans="1:8" x14ac:dyDescent="0.25">
      <c r="A5" s="2">
        <v>2000</v>
      </c>
      <c r="B5" t="s">
        <v>46</v>
      </c>
      <c r="C5" s="16">
        <v>2.1999999999999999E-2</v>
      </c>
      <c r="D5" s="16">
        <v>2.5000000000000001E-2</v>
      </c>
      <c r="E5" s="16">
        <v>0.02</v>
      </c>
      <c r="F5" s="131">
        <v>410.7</v>
      </c>
      <c r="G5" s="132">
        <v>460.6</v>
      </c>
      <c r="H5" s="133">
        <v>364.1</v>
      </c>
    </row>
    <row r="6" spans="1:8" x14ac:dyDescent="0.25">
      <c r="A6" s="2">
        <v>2001</v>
      </c>
      <c r="B6" t="s">
        <v>45</v>
      </c>
      <c r="C6" s="16">
        <v>0.03</v>
      </c>
      <c r="D6" s="16">
        <v>3.4000000000000002E-2</v>
      </c>
      <c r="E6" s="16">
        <v>2.7E-2</v>
      </c>
      <c r="F6" s="131">
        <v>598</v>
      </c>
      <c r="G6" s="132">
        <v>670</v>
      </c>
      <c r="H6" s="133">
        <v>535.5</v>
      </c>
    </row>
    <row r="7" spans="1:8" x14ac:dyDescent="0.25">
      <c r="A7" s="2">
        <v>2001</v>
      </c>
      <c r="B7" t="s">
        <v>46</v>
      </c>
      <c r="C7" s="16">
        <v>2.1999999999999999E-2</v>
      </c>
      <c r="D7" s="16">
        <v>2.5000000000000001E-2</v>
      </c>
      <c r="E7" s="16">
        <v>0.02</v>
      </c>
      <c r="F7" s="131">
        <v>411.4</v>
      </c>
      <c r="G7" s="132">
        <v>461.4</v>
      </c>
      <c r="H7" s="133">
        <v>364.5</v>
      </c>
    </row>
    <row r="8" spans="1:8" x14ac:dyDescent="0.25">
      <c r="A8" s="2">
        <v>2002</v>
      </c>
      <c r="B8" t="s">
        <v>45</v>
      </c>
      <c r="C8" s="16">
        <v>0.03</v>
      </c>
      <c r="D8" s="16">
        <v>3.4000000000000002E-2</v>
      </c>
      <c r="E8" s="16">
        <v>2.7E-2</v>
      </c>
      <c r="F8" s="131">
        <v>590.5</v>
      </c>
      <c r="G8" s="132">
        <v>661.1</v>
      </c>
      <c r="H8" s="133">
        <v>528.6</v>
      </c>
    </row>
    <row r="9" spans="1:8" x14ac:dyDescent="0.25">
      <c r="A9" s="2">
        <v>2002</v>
      </c>
      <c r="B9" t="s">
        <v>46</v>
      </c>
      <c r="C9" s="16">
        <v>2.1999999999999999E-2</v>
      </c>
      <c r="D9" s="16">
        <v>2.5000000000000001E-2</v>
      </c>
      <c r="E9" s="16">
        <v>0.02</v>
      </c>
      <c r="F9" s="131">
        <v>408.9</v>
      </c>
      <c r="G9" s="132">
        <v>458.7</v>
      </c>
      <c r="H9" s="133">
        <v>363.1</v>
      </c>
    </row>
    <row r="10" spans="1:8" x14ac:dyDescent="0.25">
      <c r="A10" s="2">
        <v>2003</v>
      </c>
      <c r="B10" t="s">
        <v>45</v>
      </c>
      <c r="C10" s="16">
        <v>2.9000000000000001E-2</v>
      </c>
      <c r="D10" s="16">
        <v>3.3000000000000002E-2</v>
      </c>
      <c r="E10" s="16">
        <v>2.5999999999999999E-2</v>
      </c>
      <c r="F10" s="131">
        <v>580.4</v>
      </c>
      <c r="G10" s="132">
        <v>650.6</v>
      </c>
      <c r="H10" s="133">
        <v>518.70000000000005</v>
      </c>
    </row>
    <row r="11" spans="1:8" x14ac:dyDescent="0.25">
      <c r="A11" s="2">
        <v>2003</v>
      </c>
      <c r="B11" t="s">
        <v>46</v>
      </c>
      <c r="C11" s="16">
        <v>2.1999999999999999E-2</v>
      </c>
      <c r="D11" s="16">
        <v>2.5000000000000001E-2</v>
      </c>
      <c r="E11" s="16">
        <v>1.9E-2</v>
      </c>
      <c r="F11" s="131">
        <v>405</v>
      </c>
      <c r="G11" s="132">
        <v>453.8</v>
      </c>
      <c r="H11" s="133">
        <v>359.3</v>
      </c>
    </row>
    <row r="12" spans="1:8" x14ac:dyDescent="0.25">
      <c r="A12" s="2">
        <v>2004</v>
      </c>
      <c r="B12" t="s">
        <v>45</v>
      </c>
      <c r="C12" s="16">
        <v>2.9000000000000001E-2</v>
      </c>
      <c r="D12" s="16">
        <v>3.2000000000000001E-2</v>
      </c>
      <c r="E12" s="16">
        <v>2.5999999999999999E-2</v>
      </c>
      <c r="F12" s="131">
        <v>571.70000000000005</v>
      </c>
      <c r="G12" s="132">
        <v>639.6</v>
      </c>
      <c r="H12" s="133">
        <v>512.1</v>
      </c>
    </row>
    <row r="13" spans="1:8" x14ac:dyDescent="0.25">
      <c r="A13" s="2">
        <v>2004</v>
      </c>
      <c r="B13" t="s">
        <v>46</v>
      </c>
      <c r="C13" s="16">
        <v>2.1999999999999999E-2</v>
      </c>
      <c r="D13" s="16">
        <v>2.4E-2</v>
      </c>
      <c r="E13" s="16">
        <v>1.9E-2</v>
      </c>
      <c r="F13" s="131">
        <v>402</v>
      </c>
      <c r="G13" s="132">
        <v>450.2</v>
      </c>
      <c r="H13" s="133">
        <v>356.7</v>
      </c>
    </row>
    <row r="14" spans="1:8" x14ac:dyDescent="0.25">
      <c r="A14" s="2">
        <v>2005</v>
      </c>
      <c r="B14" t="s">
        <v>45</v>
      </c>
      <c r="C14" s="16">
        <v>2.9000000000000001E-2</v>
      </c>
      <c r="D14" s="16">
        <v>3.2000000000000001E-2</v>
      </c>
      <c r="E14" s="16">
        <v>2.5999999999999999E-2</v>
      </c>
      <c r="F14" s="131">
        <v>568.70000000000005</v>
      </c>
      <c r="G14" s="132">
        <v>635.6</v>
      </c>
      <c r="H14" s="133">
        <v>509.3</v>
      </c>
    </row>
    <row r="15" spans="1:8" x14ac:dyDescent="0.25">
      <c r="A15" s="2">
        <v>2005</v>
      </c>
      <c r="B15" t="s">
        <v>46</v>
      </c>
      <c r="C15" s="16">
        <v>2.1999999999999999E-2</v>
      </c>
      <c r="D15" s="16">
        <v>2.4E-2</v>
      </c>
      <c r="E15" s="16">
        <v>1.9E-2</v>
      </c>
      <c r="F15" s="131">
        <v>401.9</v>
      </c>
      <c r="G15" s="132">
        <v>449.8</v>
      </c>
      <c r="H15" s="133">
        <v>356.5</v>
      </c>
    </row>
    <row r="16" spans="1:8" x14ac:dyDescent="0.25">
      <c r="A16" s="2">
        <v>2006</v>
      </c>
      <c r="B16" t="s">
        <v>45</v>
      </c>
      <c r="C16" s="16">
        <v>2.9000000000000001E-2</v>
      </c>
      <c r="D16" s="16">
        <v>3.2000000000000001E-2</v>
      </c>
      <c r="E16" s="16">
        <v>2.5999999999999999E-2</v>
      </c>
      <c r="F16" s="131">
        <v>570.20000000000005</v>
      </c>
      <c r="G16" s="132">
        <v>639.20000000000005</v>
      </c>
      <c r="H16" s="133">
        <v>509.4</v>
      </c>
    </row>
    <row r="17" spans="1:8" x14ac:dyDescent="0.25">
      <c r="A17" s="2">
        <v>2006</v>
      </c>
      <c r="B17" t="s">
        <v>46</v>
      </c>
      <c r="C17" s="16">
        <v>2.1999999999999999E-2</v>
      </c>
      <c r="D17" s="16">
        <v>2.4E-2</v>
      </c>
      <c r="E17" s="16">
        <v>1.9E-2</v>
      </c>
      <c r="F17" s="131">
        <v>404</v>
      </c>
      <c r="G17" s="132">
        <v>450.8</v>
      </c>
      <c r="H17" s="133">
        <v>359</v>
      </c>
    </row>
    <row r="18" spans="1:8" x14ac:dyDescent="0.25">
      <c r="A18" s="2">
        <v>2007</v>
      </c>
      <c r="B18" t="s">
        <v>45</v>
      </c>
      <c r="C18" s="16">
        <v>2.9000000000000001E-2</v>
      </c>
      <c r="D18" s="16">
        <v>3.2000000000000001E-2</v>
      </c>
      <c r="E18" s="16">
        <v>2.5999999999999999E-2</v>
      </c>
      <c r="F18" s="131">
        <v>571.79999999999995</v>
      </c>
      <c r="G18" s="132">
        <v>639.29999999999995</v>
      </c>
      <c r="H18" s="133">
        <v>511</v>
      </c>
    </row>
    <row r="19" spans="1:8" x14ac:dyDescent="0.25">
      <c r="A19" s="2">
        <v>2007</v>
      </c>
      <c r="B19" t="s">
        <v>46</v>
      </c>
      <c r="C19" s="16">
        <v>2.1999999999999999E-2</v>
      </c>
      <c r="D19" s="16">
        <v>2.5000000000000001E-2</v>
      </c>
      <c r="E19" s="16">
        <v>0.02</v>
      </c>
      <c r="F19" s="131">
        <v>406.3</v>
      </c>
      <c r="G19" s="132">
        <v>454.3</v>
      </c>
      <c r="H19" s="133">
        <v>360.8</v>
      </c>
    </row>
    <row r="20" spans="1:8" x14ac:dyDescent="0.25">
      <c r="A20" s="2">
        <v>2008</v>
      </c>
      <c r="B20" t="s">
        <v>45</v>
      </c>
      <c r="C20" s="16">
        <v>2.9000000000000001E-2</v>
      </c>
      <c r="D20" s="16">
        <v>3.3000000000000002E-2</v>
      </c>
      <c r="E20" s="16">
        <v>2.5999999999999999E-2</v>
      </c>
      <c r="F20" s="131">
        <v>573.5</v>
      </c>
      <c r="G20" s="132">
        <v>642.29999999999995</v>
      </c>
      <c r="H20" s="133">
        <v>513.5</v>
      </c>
    </row>
    <row r="21" spans="1:8" x14ac:dyDescent="0.25">
      <c r="A21" s="2">
        <v>2008</v>
      </c>
      <c r="B21" t="s">
        <v>46</v>
      </c>
      <c r="C21" s="16">
        <v>2.1999999999999999E-2</v>
      </c>
      <c r="D21" s="16">
        <v>2.5000000000000001E-2</v>
      </c>
      <c r="E21" s="16">
        <v>0.02</v>
      </c>
      <c r="F21" s="131">
        <v>408.5</v>
      </c>
      <c r="G21" s="132">
        <v>457.7</v>
      </c>
      <c r="H21" s="133">
        <v>362.2</v>
      </c>
    </row>
    <row r="22" spans="1:8" x14ac:dyDescent="0.25">
      <c r="A22" s="2">
        <v>2009</v>
      </c>
      <c r="B22" t="s">
        <v>45</v>
      </c>
      <c r="C22" s="16">
        <v>2.9000000000000001E-2</v>
      </c>
      <c r="D22" s="16">
        <v>3.2000000000000001E-2</v>
      </c>
      <c r="E22" s="16">
        <v>2.5999999999999999E-2</v>
      </c>
      <c r="F22" s="131">
        <v>575.29999999999995</v>
      </c>
      <c r="G22" s="132">
        <v>642.9</v>
      </c>
      <c r="H22" s="133">
        <v>513.79999999999995</v>
      </c>
    </row>
    <row r="23" spans="1:8" x14ac:dyDescent="0.25">
      <c r="A23" s="2">
        <v>2009</v>
      </c>
      <c r="B23" t="s">
        <v>46</v>
      </c>
      <c r="C23" s="16">
        <v>2.1999999999999999E-2</v>
      </c>
      <c r="D23" s="16">
        <v>2.5000000000000001E-2</v>
      </c>
      <c r="E23" s="16">
        <v>0.02</v>
      </c>
      <c r="F23" s="131">
        <v>410.6</v>
      </c>
      <c r="G23" s="132">
        <v>459.3</v>
      </c>
      <c r="H23" s="133">
        <v>364.6</v>
      </c>
    </row>
    <row r="24" spans="1:8" x14ac:dyDescent="0.25">
      <c r="A24" s="2">
        <v>2010</v>
      </c>
      <c r="B24" t="s">
        <v>45</v>
      </c>
      <c r="C24" s="16">
        <v>2.9000000000000001E-2</v>
      </c>
      <c r="D24" s="16">
        <v>3.2000000000000001E-2</v>
      </c>
      <c r="E24" s="16">
        <v>2.5999999999999999E-2</v>
      </c>
      <c r="F24" s="131">
        <v>577.1</v>
      </c>
      <c r="G24" s="132">
        <v>643.6</v>
      </c>
      <c r="H24" s="133">
        <v>516.9</v>
      </c>
    </row>
    <row r="25" spans="1:8" x14ac:dyDescent="0.25">
      <c r="A25" s="2">
        <v>2010</v>
      </c>
      <c r="B25" t="s">
        <v>46</v>
      </c>
      <c r="C25" s="16">
        <v>2.1999999999999999E-2</v>
      </c>
      <c r="D25" s="16">
        <v>2.5000000000000001E-2</v>
      </c>
      <c r="E25" s="16">
        <v>0.02</v>
      </c>
      <c r="F25" s="131">
        <v>412.6</v>
      </c>
      <c r="G25" s="132">
        <v>462.6</v>
      </c>
      <c r="H25" s="133">
        <v>366.4</v>
      </c>
    </row>
    <row r="26" spans="1:8" x14ac:dyDescent="0.25">
      <c r="A26" s="2">
        <v>2011</v>
      </c>
      <c r="B26" t="s">
        <v>45</v>
      </c>
      <c r="C26" s="16">
        <v>2.9000000000000001E-2</v>
      </c>
      <c r="D26" s="16">
        <v>3.3000000000000002E-2</v>
      </c>
      <c r="E26" s="16">
        <v>2.5999999999999999E-2</v>
      </c>
      <c r="F26" s="131">
        <v>578.9</v>
      </c>
      <c r="G26" s="132">
        <v>646</v>
      </c>
      <c r="H26" s="133">
        <v>517.79999999999995</v>
      </c>
    </row>
    <row r="27" spans="1:8" x14ac:dyDescent="0.25">
      <c r="A27" s="2">
        <v>2011</v>
      </c>
      <c r="B27" t="s">
        <v>46</v>
      </c>
      <c r="C27" s="16">
        <v>2.1999999999999999E-2</v>
      </c>
      <c r="D27" s="16">
        <v>2.5000000000000001E-2</v>
      </c>
      <c r="E27" s="16">
        <v>0.02</v>
      </c>
      <c r="F27" s="131">
        <v>414.3</v>
      </c>
      <c r="G27" s="132">
        <v>463.3</v>
      </c>
      <c r="H27" s="133">
        <v>368.2</v>
      </c>
    </row>
    <row r="28" spans="1:8" x14ac:dyDescent="0.25">
      <c r="A28" s="2">
        <v>2012</v>
      </c>
      <c r="B28" t="s">
        <v>45</v>
      </c>
      <c r="C28" s="16">
        <v>2.9000000000000001E-2</v>
      </c>
      <c r="D28" s="16">
        <v>3.3000000000000002E-2</v>
      </c>
      <c r="E28" s="16">
        <v>2.5999999999999999E-2</v>
      </c>
      <c r="F28" s="131">
        <v>580.20000000000005</v>
      </c>
      <c r="G28" s="132">
        <v>646.70000000000005</v>
      </c>
      <c r="H28" s="133">
        <v>519.6</v>
      </c>
    </row>
    <row r="29" spans="1:8" x14ac:dyDescent="0.25">
      <c r="A29" s="2">
        <v>2012</v>
      </c>
      <c r="B29" t="s">
        <v>46</v>
      </c>
      <c r="C29" s="16">
        <v>2.1999999999999999E-2</v>
      </c>
      <c r="D29" s="16">
        <v>2.5000000000000001E-2</v>
      </c>
      <c r="E29" s="16">
        <v>0.02</v>
      </c>
      <c r="F29" s="131">
        <v>415.2</v>
      </c>
      <c r="G29" s="132">
        <v>465.2</v>
      </c>
      <c r="H29" s="133">
        <v>368.8</v>
      </c>
    </row>
    <row r="30" spans="1:8" x14ac:dyDescent="0.25">
      <c r="A30" s="2">
        <v>2013</v>
      </c>
      <c r="B30" t="s">
        <v>45</v>
      </c>
      <c r="C30" s="16">
        <v>2.9000000000000001E-2</v>
      </c>
      <c r="D30" s="16">
        <v>3.3000000000000002E-2</v>
      </c>
      <c r="E30" s="16">
        <v>2.5999999999999999E-2</v>
      </c>
      <c r="F30" s="131">
        <v>581.29999999999995</v>
      </c>
      <c r="G30" s="132">
        <v>647.29999999999995</v>
      </c>
      <c r="H30" s="133">
        <v>520.1</v>
      </c>
    </row>
    <row r="31" spans="1:8" x14ac:dyDescent="0.25">
      <c r="A31" s="2">
        <v>2013</v>
      </c>
      <c r="B31" t="s">
        <v>46</v>
      </c>
      <c r="C31" s="16">
        <v>2.1999999999999999E-2</v>
      </c>
      <c r="D31" s="16">
        <v>2.5000000000000001E-2</v>
      </c>
      <c r="E31" s="16">
        <v>0.02</v>
      </c>
      <c r="F31" s="131">
        <v>415.9</v>
      </c>
      <c r="G31" s="132">
        <v>465.5</v>
      </c>
      <c r="H31" s="133">
        <v>369.7</v>
      </c>
    </row>
    <row r="32" spans="1:8" x14ac:dyDescent="0.25">
      <c r="A32" s="2">
        <v>2014</v>
      </c>
      <c r="B32" t="s">
        <v>45</v>
      </c>
      <c r="C32" s="16">
        <v>2.9000000000000001E-2</v>
      </c>
      <c r="D32" s="16">
        <v>3.3000000000000002E-2</v>
      </c>
      <c r="E32" s="16">
        <v>2.5999999999999999E-2</v>
      </c>
      <c r="F32" s="131">
        <v>582.29999999999995</v>
      </c>
      <c r="G32" s="132">
        <v>648.5</v>
      </c>
      <c r="H32" s="133">
        <v>520</v>
      </c>
    </row>
    <row r="33" spans="1:8" x14ac:dyDescent="0.25">
      <c r="A33" s="2">
        <v>2014</v>
      </c>
      <c r="B33" t="s">
        <v>46</v>
      </c>
      <c r="C33" s="16">
        <v>2.1999999999999999E-2</v>
      </c>
      <c r="D33" s="16">
        <v>2.5000000000000001E-2</v>
      </c>
      <c r="E33" s="16">
        <v>0.02</v>
      </c>
      <c r="F33" s="131">
        <v>416.7</v>
      </c>
      <c r="G33" s="132">
        <v>466</v>
      </c>
      <c r="H33" s="133">
        <v>371</v>
      </c>
    </row>
    <row r="34" spans="1:8" x14ac:dyDescent="0.25">
      <c r="A34" s="2">
        <v>2015</v>
      </c>
      <c r="B34" t="s">
        <v>45</v>
      </c>
      <c r="C34" s="16">
        <v>2.9000000000000001E-2</v>
      </c>
      <c r="D34" s="16">
        <v>3.3000000000000002E-2</v>
      </c>
      <c r="E34" s="16">
        <v>2.5999999999999999E-2</v>
      </c>
      <c r="F34" s="131">
        <v>583.1</v>
      </c>
      <c r="G34" s="132">
        <v>649.5</v>
      </c>
      <c r="H34" s="133">
        <v>520.29999999999995</v>
      </c>
    </row>
    <row r="35" spans="1:8" x14ac:dyDescent="0.25">
      <c r="A35" s="2">
        <v>2015</v>
      </c>
      <c r="B35" t="s">
        <v>46</v>
      </c>
      <c r="C35" s="16">
        <v>2.1999999999999999E-2</v>
      </c>
      <c r="D35" s="16">
        <v>2.5000000000000001E-2</v>
      </c>
      <c r="E35" s="16">
        <v>0.02</v>
      </c>
      <c r="F35" s="131">
        <v>417.5</v>
      </c>
      <c r="G35" s="132">
        <v>467.7</v>
      </c>
      <c r="H35" s="133">
        <v>370.9</v>
      </c>
    </row>
    <row r="36" spans="1:8" x14ac:dyDescent="0.25">
      <c r="A36" s="2">
        <v>2016</v>
      </c>
      <c r="B36" t="s">
        <v>45</v>
      </c>
      <c r="C36" s="16">
        <v>2.9000000000000001E-2</v>
      </c>
      <c r="D36" s="16">
        <v>3.3000000000000002E-2</v>
      </c>
      <c r="E36" s="16">
        <v>2.5999999999999999E-2</v>
      </c>
      <c r="F36" s="131">
        <v>583.6</v>
      </c>
      <c r="G36" s="132">
        <v>650.29999999999995</v>
      </c>
      <c r="H36" s="133">
        <v>520.79999999999995</v>
      </c>
    </row>
    <row r="37" spans="1:8" x14ac:dyDescent="0.25">
      <c r="A37" s="2">
        <v>2016</v>
      </c>
      <c r="B37" t="s">
        <v>46</v>
      </c>
      <c r="C37" s="16">
        <v>2.1999999999999999E-2</v>
      </c>
      <c r="D37" s="16">
        <v>2.5000000000000001E-2</v>
      </c>
      <c r="E37" s="16">
        <v>0.02</v>
      </c>
      <c r="F37" s="131">
        <v>418.6</v>
      </c>
      <c r="G37" s="132">
        <v>469.3</v>
      </c>
      <c r="H37" s="133">
        <v>371.1</v>
      </c>
    </row>
    <row r="38" spans="1:8" x14ac:dyDescent="0.25">
      <c r="A38" s="2">
        <v>2017</v>
      </c>
      <c r="B38" t="s">
        <v>45</v>
      </c>
      <c r="C38" s="16">
        <v>2.9000000000000001E-2</v>
      </c>
      <c r="D38" s="16">
        <v>3.3000000000000002E-2</v>
      </c>
      <c r="E38" s="16">
        <v>2.5999999999999999E-2</v>
      </c>
      <c r="F38" s="131">
        <v>584.70000000000005</v>
      </c>
      <c r="G38" s="132">
        <v>650.6</v>
      </c>
      <c r="H38" s="133">
        <v>523.29999999999995</v>
      </c>
    </row>
    <row r="39" spans="1:8" x14ac:dyDescent="0.25">
      <c r="A39" s="2">
        <v>2017</v>
      </c>
      <c r="B39" t="s">
        <v>46</v>
      </c>
      <c r="C39" s="16">
        <v>2.3E-2</v>
      </c>
      <c r="D39" s="16">
        <v>2.5000000000000001E-2</v>
      </c>
      <c r="E39" s="16">
        <v>0.02</v>
      </c>
      <c r="F39" s="131">
        <v>420.3</v>
      </c>
      <c r="G39" s="132">
        <v>471</v>
      </c>
      <c r="H39" s="133">
        <v>372.6</v>
      </c>
    </row>
    <row r="40" spans="1:8" x14ac:dyDescent="0.25">
      <c r="A40" s="2">
        <v>2018</v>
      </c>
      <c r="B40" t="s">
        <v>45</v>
      </c>
      <c r="C40" s="16">
        <v>0.03</v>
      </c>
      <c r="D40" s="16">
        <v>3.4000000000000002E-2</v>
      </c>
      <c r="E40" s="16">
        <v>2.7E-2</v>
      </c>
      <c r="F40" s="131">
        <v>602.79999999999995</v>
      </c>
      <c r="G40" s="132">
        <v>672.2</v>
      </c>
      <c r="H40" s="133">
        <v>540.20000000000005</v>
      </c>
    </row>
    <row r="41" spans="1:8" x14ac:dyDescent="0.25">
      <c r="A41" s="2">
        <v>2018</v>
      </c>
      <c r="B41" t="s">
        <v>46</v>
      </c>
      <c r="C41" s="16">
        <v>2.3E-2</v>
      </c>
      <c r="D41" s="16">
        <v>2.5999999999999999E-2</v>
      </c>
      <c r="E41" s="16">
        <v>0.02</v>
      </c>
      <c r="F41" s="131">
        <v>429.9</v>
      </c>
      <c r="G41" s="132">
        <v>481.9</v>
      </c>
      <c r="H41" s="133">
        <v>381.7</v>
      </c>
    </row>
    <row r="42" spans="1:8" x14ac:dyDescent="0.25">
      <c r="A42" s="2">
        <v>2019</v>
      </c>
      <c r="B42" t="s">
        <v>45</v>
      </c>
      <c r="C42" s="16">
        <v>3.2000000000000001E-2</v>
      </c>
      <c r="D42" s="16">
        <v>3.5999999999999997E-2</v>
      </c>
      <c r="E42" s="16">
        <v>2.9000000000000001E-2</v>
      </c>
      <c r="F42" s="131">
        <v>641.1</v>
      </c>
      <c r="G42" s="132">
        <v>714.3</v>
      </c>
      <c r="H42" s="133">
        <v>574.20000000000005</v>
      </c>
    </row>
    <row r="43" spans="1:8" x14ac:dyDescent="0.25">
      <c r="A43" s="8">
        <v>2019</v>
      </c>
      <c r="B43" s="10" t="s">
        <v>46</v>
      </c>
      <c r="C43" s="17">
        <v>2.4E-2</v>
      </c>
      <c r="D43" s="17">
        <v>2.7E-2</v>
      </c>
      <c r="E43" s="17">
        <v>2.1000000000000001E-2</v>
      </c>
      <c r="F43" s="134">
        <v>448.9</v>
      </c>
      <c r="G43" s="134">
        <v>503.9</v>
      </c>
      <c r="H43" s="135">
        <v>398.8</v>
      </c>
    </row>
    <row r="45" spans="1:8" x14ac:dyDescent="0.25">
      <c r="A45" t="s">
        <v>38</v>
      </c>
    </row>
    <row r="47" spans="1:8" x14ac:dyDescent="0.25">
      <c r="A4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ColWidth="11.42578125" defaultRowHeight="15" x14ac:dyDescent="0.25"/>
  <cols>
    <col min="1" max="1" width="30.7109375" customWidth="1"/>
    <col min="2" max="2" width="9.85546875" bestFit="1" customWidth="1"/>
    <col min="3" max="10" width="11.28515625" bestFit="1" customWidth="1"/>
  </cols>
  <sheetData>
    <row r="1" spans="1:10" x14ac:dyDescent="0.25">
      <c r="A1" t="s">
        <v>223</v>
      </c>
    </row>
    <row r="3" spans="1:10" x14ac:dyDescent="0.25">
      <c r="A3" s="5" t="s">
        <v>224</v>
      </c>
      <c r="B3" s="163" t="s">
        <v>94</v>
      </c>
      <c r="C3" s="163" t="s">
        <v>97</v>
      </c>
      <c r="D3" s="163" t="s">
        <v>98</v>
      </c>
      <c r="E3" s="163" t="s">
        <v>99</v>
      </c>
      <c r="F3" s="163" t="s">
        <v>100</v>
      </c>
      <c r="G3" s="163" t="s">
        <v>101</v>
      </c>
      <c r="H3" s="163" t="s">
        <v>102</v>
      </c>
      <c r="I3" s="163" t="s">
        <v>103</v>
      </c>
      <c r="J3" s="164" t="s">
        <v>104</v>
      </c>
    </row>
    <row r="4" spans="1:10" x14ac:dyDescent="0.25">
      <c r="A4" s="2" t="s">
        <v>220</v>
      </c>
      <c r="B4" s="127">
        <v>247.94</v>
      </c>
      <c r="C4" s="127">
        <v>273.42</v>
      </c>
      <c r="D4" s="127">
        <v>300.48</v>
      </c>
      <c r="E4" s="127">
        <v>326.48</v>
      </c>
      <c r="F4" s="127">
        <v>351.94</v>
      </c>
      <c r="G4" s="127">
        <v>379.7</v>
      </c>
      <c r="H4" s="127">
        <v>417.81</v>
      </c>
      <c r="I4" s="127">
        <v>421.55</v>
      </c>
      <c r="J4" s="128">
        <v>476.14</v>
      </c>
    </row>
    <row r="5" spans="1:10" x14ac:dyDescent="0.25">
      <c r="A5" s="2" t="s">
        <v>221</v>
      </c>
      <c r="B5" s="127">
        <v>126.79</v>
      </c>
      <c r="C5" s="127">
        <v>166.26</v>
      </c>
      <c r="D5" s="127">
        <v>201.22</v>
      </c>
      <c r="E5" s="127">
        <v>237.08</v>
      </c>
      <c r="F5" s="127">
        <v>273.55</v>
      </c>
      <c r="G5" s="127">
        <v>317.02999999999997</v>
      </c>
      <c r="H5" s="127">
        <v>362.79</v>
      </c>
      <c r="I5" s="127">
        <v>369.59</v>
      </c>
      <c r="J5" s="128">
        <v>418.77</v>
      </c>
    </row>
    <row r="6" spans="1:10" x14ac:dyDescent="0.25">
      <c r="A6" s="2" t="s">
        <v>222</v>
      </c>
      <c r="B6" s="127">
        <v>145.36000000000001</v>
      </c>
      <c r="C6" s="127">
        <v>159.41999999999999</v>
      </c>
      <c r="D6" s="127">
        <v>174.77</v>
      </c>
      <c r="E6" s="127">
        <v>189.43</v>
      </c>
      <c r="F6" s="127">
        <v>199.93</v>
      </c>
      <c r="G6" s="127">
        <v>209.84</v>
      </c>
      <c r="H6" s="127">
        <v>225.28</v>
      </c>
      <c r="I6" s="127">
        <v>227.27</v>
      </c>
      <c r="J6" s="128">
        <v>244.99</v>
      </c>
    </row>
    <row r="7" spans="1:10" x14ac:dyDescent="0.25">
      <c r="A7" s="2" t="s">
        <v>217</v>
      </c>
      <c r="B7" s="127">
        <v>196.76</v>
      </c>
      <c r="C7" s="127">
        <v>198.67</v>
      </c>
      <c r="D7" s="127">
        <v>195.18</v>
      </c>
      <c r="E7" s="127">
        <v>191.12</v>
      </c>
      <c r="F7" s="127">
        <v>190.71</v>
      </c>
      <c r="G7" s="127">
        <v>186.96</v>
      </c>
      <c r="H7" s="127">
        <v>192.39</v>
      </c>
      <c r="I7" s="127">
        <v>175.04</v>
      </c>
      <c r="J7" s="128">
        <v>177.21</v>
      </c>
    </row>
    <row r="8" spans="1:10" x14ac:dyDescent="0.25">
      <c r="A8" s="2" t="s">
        <v>216</v>
      </c>
      <c r="B8" s="127">
        <v>140.58000000000001</v>
      </c>
      <c r="C8" s="127">
        <v>146.54</v>
      </c>
      <c r="D8" s="127">
        <v>150.11000000000001</v>
      </c>
      <c r="E8" s="127">
        <v>154.19999999999999</v>
      </c>
      <c r="F8" s="127">
        <v>156.79</v>
      </c>
      <c r="G8" s="127">
        <v>161.44999999999999</v>
      </c>
      <c r="H8" s="127">
        <v>146.43</v>
      </c>
      <c r="I8" s="127">
        <v>146.31</v>
      </c>
      <c r="J8" s="128">
        <v>165.24</v>
      </c>
    </row>
    <row r="9" spans="1:10" x14ac:dyDescent="0.25">
      <c r="A9" s="2" t="s">
        <v>218</v>
      </c>
      <c r="B9" s="127">
        <v>118.08</v>
      </c>
      <c r="C9" s="127">
        <v>119.1</v>
      </c>
      <c r="D9" s="127">
        <v>124.88</v>
      </c>
      <c r="E9" s="127">
        <v>129.57</v>
      </c>
      <c r="F9" s="127">
        <v>132.4</v>
      </c>
      <c r="G9" s="127">
        <v>134.85</v>
      </c>
      <c r="H9" s="127">
        <v>138.22999999999999</v>
      </c>
      <c r="I9" s="127">
        <v>135.56</v>
      </c>
      <c r="J9" s="128">
        <v>141.22999999999999</v>
      </c>
    </row>
    <row r="10" spans="1:10" x14ac:dyDescent="0.25">
      <c r="A10" s="2" t="s">
        <v>225</v>
      </c>
      <c r="B10" s="127">
        <v>0.03</v>
      </c>
      <c r="C10" s="127">
        <v>0.02</v>
      </c>
      <c r="D10" s="127">
        <v>0.02</v>
      </c>
      <c r="E10" s="127">
        <v>0.16</v>
      </c>
      <c r="F10" s="127">
        <v>0.28000000000000003</v>
      </c>
      <c r="G10" s="127">
        <v>0.41</v>
      </c>
      <c r="H10" s="127">
        <v>0.46</v>
      </c>
      <c r="I10" s="127">
        <v>46.46</v>
      </c>
      <c r="J10" s="128">
        <v>77.47</v>
      </c>
    </row>
    <row r="11" spans="1:10" x14ac:dyDescent="0.25">
      <c r="A11" s="2" t="s">
        <v>226</v>
      </c>
      <c r="B11" s="127">
        <v>82.5</v>
      </c>
      <c r="C11" s="127">
        <v>86.44</v>
      </c>
      <c r="D11" s="127">
        <v>83.07</v>
      </c>
      <c r="E11" s="127">
        <v>81.27</v>
      </c>
      <c r="F11" s="127">
        <v>78.709999999999994</v>
      </c>
      <c r="G11" s="127">
        <v>77.489999999999995</v>
      </c>
      <c r="H11" s="127">
        <v>75.599999999999994</v>
      </c>
      <c r="I11" s="127">
        <v>65.81</v>
      </c>
      <c r="J11" s="128">
        <v>67.77</v>
      </c>
    </row>
    <row r="12" spans="1:10" x14ac:dyDescent="0.25">
      <c r="A12" s="2" t="s">
        <v>227</v>
      </c>
      <c r="B12" s="127">
        <v>54.22</v>
      </c>
      <c r="C12" s="127">
        <v>55.57</v>
      </c>
      <c r="D12" s="127">
        <v>56.55</v>
      </c>
      <c r="E12" s="127">
        <v>56.15</v>
      </c>
      <c r="F12" s="127">
        <v>53.62</v>
      </c>
      <c r="G12" s="127">
        <v>51.24</v>
      </c>
      <c r="H12" s="127">
        <v>49.59</v>
      </c>
      <c r="I12" s="127">
        <v>44.74</v>
      </c>
      <c r="J12" s="128">
        <v>45.62</v>
      </c>
    </row>
    <row r="13" spans="1:10" x14ac:dyDescent="0.25">
      <c r="A13" s="2" t="s">
        <v>228</v>
      </c>
      <c r="B13" s="127">
        <v>52.87</v>
      </c>
      <c r="C13" s="127">
        <v>51.94</v>
      </c>
      <c r="D13" s="127">
        <v>49.97</v>
      </c>
      <c r="E13" s="127">
        <v>46.7</v>
      </c>
      <c r="F13" s="127">
        <v>44.21</v>
      </c>
      <c r="G13" s="127">
        <v>42.26</v>
      </c>
      <c r="H13" s="127">
        <v>40.520000000000003</v>
      </c>
      <c r="I13" s="127">
        <v>37.5</v>
      </c>
      <c r="J13" s="128">
        <v>36.89</v>
      </c>
    </row>
    <row r="14" spans="1:10" x14ac:dyDescent="0.25">
      <c r="A14" s="2" t="s">
        <v>229</v>
      </c>
      <c r="B14" s="127">
        <v>8.44</v>
      </c>
      <c r="C14" s="127">
        <v>9.11</v>
      </c>
      <c r="D14" s="127">
        <v>11.26</v>
      </c>
      <c r="E14" s="127">
        <v>12.55</v>
      </c>
      <c r="F14" s="127">
        <v>12.6</v>
      </c>
      <c r="G14" s="127">
        <v>12.94</v>
      </c>
      <c r="H14" s="127">
        <v>13.93</v>
      </c>
      <c r="I14" s="127">
        <v>12.37</v>
      </c>
      <c r="J14" s="128">
        <v>14.29</v>
      </c>
    </row>
    <row r="15" spans="1:10" x14ac:dyDescent="0.25">
      <c r="A15" s="2" t="s">
        <v>230</v>
      </c>
      <c r="B15" s="127">
        <v>12.09</v>
      </c>
      <c r="C15" s="127">
        <v>11.68</v>
      </c>
      <c r="D15" s="127">
        <v>11.1</v>
      </c>
      <c r="E15" s="127">
        <v>10.51</v>
      </c>
      <c r="F15" s="127">
        <v>9.61</v>
      </c>
      <c r="G15" s="127">
        <v>9.84</v>
      </c>
      <c r="H15" s="127">
        <v>9.9700000000000006</v>
      </c>
      <c r="I15" s="127">
        <v>9.1300000000000008</v>
      </c>
      <c r="J15" s="128">
        <v>9.36</v>
      </c>
    </row>
    <row r="16" spans="1:10" x14ac:dyDescent="0.25">
      <c r="A16" s="2" t="s">
        <v>219</v>
      </c>
      <c r="B16" s="127">
        <v>7.33</v>
      </c>
      <c r="C16" s="127">
        <v>7.08</v>
      </c>
      <c r="D16" s="127">
        <v>13.52</v>
      </c>
      <c r="E16" s="127">
        <v>13.57</v>
      </c>
      <c r="F16" s="127">
        <v>16.079999999999998</v>
      </c>
      <c r="G16" s="127">
        <v>15.71</v>
      </c>
      <c r="H16" s="127">
        <v>18.2</v>
      </c>
      <c r="I16" s="127">
        <v>35.19</v>
      </c>
      <c r="J16" s="128">
        <v>43.06</v>
      </c>
    </row>
    <row r="17" spans="1:10" x14ac:dyDescent="0.25">
      <c r="A17" s="160" t="s">
        <v>231</v>
      </c>
      <c r="B17" s="161">
        <v>953.78</v>
      </c>
      <c r="C17" s="161">
        <v>1025.18</v>
      </c>
      <c r="D17" s="161">
        <v>1091.3699999999999</v>
      </c>
      <c r="E17" s="161">
        <v>1153.94</v>
      </c>
      <c r="F17" s="161">
        <v>1213.53</v>
      </c>
      <c r="G17" s="161">
        <v>1282.1400000000001</v>
      </c>
      <c r="H17" s="161">
        <v>1354.21</v>
      </c>
      <c r="I17" s="161">
        <v>1380.09</v>
      </c>
      <c r="J17" s="162">
        <v>1518.96</v>
      </c>
    </row>
    <row r="19" spans="1:10" x14ac:dyDescent="0.25">
      <c r="A19" t="s">
        <v>63</v>
      </c>
    </row>
    <row r="21" spans="1:10" x14ac:dyDescent="0.25">
      <c r="A21" t="s">
        <v>570</v>
      </c>
    </row>
    <row r="22" spans="1:10" x14ac:dyDescent="0.25">
      <c r="A22" t="s">
        <v>571</v>
      </c>
    </row>
    <row r="24" spans="1:10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defaultColWidth="11.42578125" defaultRowHeight="15" x14ac:dyDescent="0.25"/>
  <cols>
    <col min="1" max="1" width="6.7109375" customWidth="1"/>
    <col min="2" max="2" width="29.7109375" customWidth="1"/>
    <col min="3" max="3" width="25.7109375" style="127" customWidth="1"/>
  </cols>
  <sheetData>
    <row r="1" spans="1:3" x14ac:dyDescent="0.25">
      <c r="A1" t="s">
        <v>232</v>
      </c>
    </row>
    <row r="3" spans="1:3" x14ac:dyDescent="0.25">
      <c r="A3" s="5" t="s">
        <v>1</v>
      </c>
      <c r="B3" s="4" t="s">
        <v>215</v>
      </c>
      <c r="C3" s="157" t="s">
        <v>201</v>
      </c>
    </row>
    <row r="4" spans="1:3" x14ac:dyDescent="0.25">
      <c r="A4" s="2">
        <v>2013</v>
      </c>
      <c r="B4" t="s">
        <v>228</v>
      </c>
      <c r="C4" s="128">
        <v>2.2000000000000002</v>
      </c>
    </row>
    <row r="5" spans="1:3" x14ac:dyDescent="0.25">
      <c r="A5" s="2">
        <v>2013</v>
      </c>
      <c r="B5" t="s">
        <v>216</v>
      </c>
      <c r="C5" s="128">
        <v>2.85</v>
      </c>
    </row>
    <row r="6" spans="1:3" x14ac:dyDescent="0.25">
      <c r="A6" s="2">
        <v>2013</v>
      </c>
      <c r="B6" t="s">
        <v>229</v>
      </c>
      <c r="C6" s="128">
        <v>0.84</v>
      </c>
    </row>
    <row r="7" spans="1:3" x14ac:dyDescent="0.25">
      <c r="A7" s="2">
        <v>2013</v>
      </c>
      <c r="B7" t="s">
        <v>217</v>
      </c>
      <c r="C7" s="128">
        <v>0.69</v>
      </c>
    </row>
    <row r="8" spans="1:3" x14ac:dyDescent="0.25">
      <c r="A8" s="2">
        <v>2013</v>
      </c>
      <c r="B8" t="s">
        <v>218</v>
      </c>
      <c r="C8" s="128">
        <v>0.59</v>
      </c>
    </row>
    <row r="9" spans="1:3" x14ac:dyDescent="0.25">
      <c r="A9" s="2">
        <v>2013</v>
      </c>
      <c r="B9" t="s">
        <v>219</v>
      </c>
      <c r="C9" s="128">
        <v>1.3</v>
      </c>
    </row>
    <row r="10" spans="1:3" x14ac:dyDescent="0.25">
      <c r="A10" s="2">
        <v>2013</v>
      </c>
      <c r="B10" t="s">
        <v>220</v>
      </c>
      <c r="C10" s="128">
        <v>9.26</v>
      </c>
    </row>
    <row r="11" spans="1:3" x14ac:dyDescent="0.25">
      <c r="A11" s="2">
        <v>2014</v>
      </c>
      <c r="B11" t="s">
        <v>228</v>
      </c>
      <c r="C11" s="128">
        <v>2.2599999999999998</v>
      </c>
    </row>
    <row r="12" spans="1:3" x14ac:dyDescent="0.25">
      <c r="A12" s="2">
        <v>2014</v>
      </c>
      <c r="B12" t="s">
        <v>216</v>
      </c>
      <c r="C12" s="128">
        <v>3.54</v>
      </c>
    </row>
    <row r="13" spans="1:3" x14ac:dyDescent="0.25">
      <c r="A13" s="2">
        <v>2014</v>
      </c>
      <c r="B13" t="s">
        <v>229</v>
      </c>
      <c r="C13" s="128">
        <v>1.04</v>
      </c>
    </row>
    <row r="14" spans="1:3" x14ac:dyDescent="0.25">
      <c r="A14" s="2">
        <v>2014</v>
      </c>
      <c r="B14" t="s">
        <v>217</v>
      </c>
      <c r="C14" s="128">
        <v>0.73</v>
      </c>
    </row>
    <row r="15" spans="1:3" x14ac:dyDescent="0.25">
      <c r="A15" s="2">
        <v>2014</v>
      </c>
      <c r="B15" t="s">
        <v>218</v>
      </c>
      <c r="C15" s="128">
        <v>0.62</v>
      </c>
    </row>
    <row r="16" spans="1:3" x14ac:dyDescent="0.25">
      <c r="A16" s="2">
        <v>2014</v>
      </c>
      <c r="B16" t="s">
        <v>219</v>
      </c>
      <c r="C16" s="128">
        <v>1.43</v>
      </c>
    </row>
    <row r="17" spans="1:3" x14ac:dyDescent="0.25">
      <c r="A17" s="2">
        <v>2014</v>
      </c>
      <c r="B17" t="s">
        <v>220</v>
      </c>
      <c r="C17" s="128">
        <v>11.13</v>
      </c>
    </row>
    <row r="18" spans="1:3" x14ac:dyDescent="0.25">
      <c r="A18" s="2">
        <v>2015</v>
      </c>
      <c r="B18" t="s">
        <v>228</v>
      </c>
      <c r="C18" s="128">
        <v>2.29</v>
      </c>
    </row>
    <row r="19" spans="1:3" x14ac:dyDescent="0.25">
      <c r="A19" s="2">
        <v>2015</v>
      </c>
      <c r="B19" t="s">
        <v>216</v>
      </c>
      <c r="C19" s="128">
        <v>4.03</v>
      </c>
    </row>
    <row r="20" spans="1:3" x14ac:dyDescent="0.25">
      <c r="A20" s="2">
        <v>2015</v>
      </c>
      <c r="B20" t="s">
        <v>229</v>
      </c>
      <c r="C20" s="128">
        <v>1.25</v>
      </c>
    </row>
    <row r="21" spans="1:3" x14ac:dyDescent="0.25">
      <c r="A21" s="2">
        <v>2015</v>
      </c>
      <c r="B21" t="s">
        <v>217</v>
      </c>
      <c r="C21" s="128">
        <v>0.76</v>
      </c>
    </row>
    <row r="22" spans="1:3" x14ac:dyDescent="0.25">
      <c r="A22" s="2">
        <v>2015</v>
      </c>
      <c r="B22" t="s">
        <v>218</v>
      </c>
      <c r="C22" s="128">
        <v>0.61</v>
      </c>
    </row>
    <row r="23" spans="1:3" x14ac:dyDescent="0.25">
      <c r="A23" s="2">
        <v>2015</v>
      </c>
      <c r="B23" t="s">
        <v>219</v>
      </c>
      <c r="C23" s="128">
        <v>1.65</v>
      </c>
    </row>
    <row r="24" spans="1:3" x14ac:dyDescent="0.25">
      <c r="A24" s="2">
        <v>2015</v>
      </c>
      <c r="B24" t="s">
        <v>220</v>
      </c>
      <c r="C24" s="128">
        <v>12.97</v>
      </c>
    </row>
    <row r="25" spans="1:3" x14ac:dyDescent="0.25">
      <c r="A25" s="2">
        <v>2016</v>
      </c>
      <c r="B25" t="s">
        <v>228</v>
      </c>
      <c r="C25" s="128">
        <v>2.12</v>
      </c>
    </row>
    <row r="26" spans="1:3" x14ac:dyDescent="0.25">
      <c r="A26" s="2">
        <v>2016</v>
      </c>
      <c r="B26" t="s">
        <v>216</v>
      </c>
      <c r="C26" s="128">
        <v>4.68</v>
      </c>
    </row>
    <row r="27" spans="1:3" x14ac:dyDescent="0.25">
      <c r="A27" s="2">
        <v>2016</v>
      </c>
      <c r="B27" t="s">
        <v>229</v>
      </c>
      <c r="C27" s="128">
        <v>1.51</v>
      </c>
    </row>
    <row r="28" spans="1:3" x14ac:dyDescent="0.25">
      <c r="A28" s="2">
        <v>2016</v>
      </c>
      <c r="B28" t="s">
        <v>217</v>
      </c>
      <c r="C28" s="128">
        <v>0.87</v>
      </c>
    </row>
    <row r="29" spans="1:3" x14ac:dyDescent="0.25">
      <c r="A29" s="2">
        <v>2016</v>
      </c>
      <c r="B29" t="s">
        <v>218</v>
      </c>
      <c r="C29" s="128">
        <v>0.69</v>
      </c>
    </row>
    <row r="30" spans="1:3" x14ac:dyDescent="0.25">
      <c r="A30" s="2">
        <v>2016</v>
      </c>
      <c r="B30" t="s">
        <v>219</v>
      </c>
      <c r="C30" s="128">
        <v>1.89</v>
      </c>
    </row>
    <row r="31" spans="1:3" x14ac:dyDescent="0.25">
      <c r="A31" s="2">
        <v>2016</v>
      </c>
      <c r="B31" t="s">
        <v>220</v>
      </c>
      <c r="C31" s="128">
        <v>14.81</v>
      </c>
    </row>
    <row r="32" spans="1:3" x14ac:dyDescent="0.25">
      <c r="A32" s="2">
        <v>2017</v>
      </c>
      <c r="B32" t="s">
        <v>228</v>
      </c>
      <c r="C32" s="128">
        <v>2.1</v>
      </c>
    </row>
    <row r="33" spans="1:3" x14ac:dyDescent="0.25">
      <c r="A33" s="2">
        <v>2017</v>
      </c>
      <c r="B33" t="s">
        <v>216</v>
      </c>
      <c r="C33" s="128">
        <v>6.22</v>
      </c>
    </row>
    <row r="34" spans="1:3" x14ac:dyDescent="0.25">
      <c r="A34" s="2">
        <v>2017</v>
      </c>
      <c r="B34" t="s">
        <v>229</v>
      </c>
      <c r="C34" s="128">
        <v>1.71</v>
      </c>
    </row>
    <row r="35" spans="1:3" x14ac:dyDescent="0.25">
      <c r="A35" s="2">
        <v>2017</v>
      </c>
      <c r="B35" t="s">
        <v>217</v>
      </c>
      <c r="C35" s="128">
        <v>0.94</v>
      </c>
    </row>
    <row r="36" spans="1:3" x14ac:dyDescent="0.25">
      <c r="A36" s="2">
        <v>2017</v>
      </c>
      <c r="B36" t="s">
        <v>219</v>
      </c>
      <c r="C36" s="128">
        <v>2.16</v>
      </c>
    </row>
    <row r="37" spans="1:3" x14ac:dyDescent="0.25">
      <c r="A37" s="2">
        <v>2017</v>
      </c>
      <c r="B37" t="s">
        <v>220</v>
      </c>
      <c r="C37" s="128">
        <v>17.190000000000001</v>
      </c>
    </row>
    <row r="38" spans="1:3" x14ac:dyDescent="0.25">
      <c r="A38" s="2">
        <v>2017</v>
      </c>
      <c r="B38" t="s">
        <v>221</v>
      </c>
      <c r="C38" s="128">
        <v>0.87</v>
      </c>
    </row>
    <row r="39" spans="1:3" x14ac:dyDescent="0.25">
      <c r="A39" s="2">
        <v>2018</v>
      </c>
      <c r="B39" t="s">
        <v>228</v>
      </c>
      <c r="C39" s="128">
        <v>2.16</v>
      </c>
    </row>
    <row r="40" spans="1:3" x14ac:dyDescent="0.25">
      <c r="A40" s="2">
        <v>2018</v>
      </c>
      <c r="B40" t="s">
        <v>216</v>
      </c>
      <c r="C40" s="128">
        <v>8.4700000000000006</v>
      </c>
    </row>
    <row r="41" spans="1:3" x14ac:dyDescent="0.25">
      <c r="A41" s="2">
        <v>2018</v>
      </c>
      <c r="B41" t="s">
        <v>229</v>
      </c>
      <c r="C41" s="128">
        <v>2.0299999999999998</v>
      </c>
    </row>
    <row r="42" spans="1:3" x14ac:dyDescent="0.25">
      <c r="A42" s="2">
        <v>2018</v>
      </c>
      <c r="B42" t="s">
        <v>217</v>
      </c>
      <c r="C42" s="128">
        <v>1.25</v>
      </c>
    </row>
    <row r="43" spans="1:3" x14ac:dyDescent="0.25">
      <c r="A43" s="2">
        <v>2018</v>
      </c>
      <c r="B43" t="s">
        <v>219</v>
      </c>
      <c r="C43" s="128">
        <v>2.8</v>
      </c>
    </row>
    <row r="44" spans="1:3" x14ac:dyDescent="0.25">
      <c r="A44" s="2">
        <v>2018</v>
      </c>
      <c r="B44" t="s">
        <v>220</v>
      </c>
      <c r="C44" s="128">
        <v>20.86</v>
      </c>
    </row>
    <row r="45" spans="1:3" x14ac:dyDescent="0.25">
      <c r="A45" s="2">
        <v>2018</v>
      </c>
      <c r="B45" t="s">
        <v>221</v>
      </c>
      <c r="C45" s="128">
        <v>1.31</v>
      </c>
    </row>
    <row r="46" spans="1:3" x14ac:dyDescent="0.25">
      <c r="A46" s="2">
        <v>2019</v>
      </c>
      <c r="B46" t="s">
        <v>228</v>
      </c>
      <c r="C46" s="128">
        <v>2.2400000000000002</v>
      </c>
    </row>
    <row r="47" spans="1:3" x14ac:dyDescent="0.25">
      <c r="A47" s="2">
        <v>2019</v>
      </c>
      <c r="B47" t="s">
        <v>216</v>
      </c>
      <c r="C47" s="128">
        <v>9.68</v>
      </c>
    </row>
    <row r="48" spans="1:3" x14ac:dyDescent="0.25">
      <c r="A48" s="2">
        <v>2019</v>
      </c>
      <c r="B48" t="s">
        <v>229</v>
      </c>
      <c r="C48" s="128">
        <v>2.41</v>
      </c>
    </row>
    <row r="49" spans="1:3" x14ac:dyDescent="0.25">
      <c r="A49" s="2">
        <v>2019</v>
      </c>
      <c r="B49" t="s">
        <v>219</v>
      </c>
      <c r="C49" s="128">
        <v>3.38</v>
      </c>
    </row>
    <row r="50" spans="1:3" x14ac:dyDescent="0.25">
      <c r="A50" s="2">
        <v>2019</v>
      </c>
      <c r="B50" t="s">
        <v>220</v>
      </c>
      <c r="C50" s="128">
        <v>24.44</v>
      </c>
    </row>
    <row r="51" spans="1:3" x14ac:dyDescent="0.25">
      <c r="A51" s="2">
        <v>2019</v>
      </c>
      <c r="B51" t="s">
        <v>221</v>
      </c>
      <c r="C51" s="128">
        <v>1.63</v>
      </c>
    </row>
    <row r="52" spans="1:3" x14ac:dyDescent="0.25">
      <c r="A52" s="2">
        <v>2019</v>
      </c>
      <c r="B52" t="s">
        <v>222</v>
      </c>
      <c r="C52" s="128">
        <v>1.53</v>
      </c>
    </row>
    <row r="53" spans="1:3" x14ac:dyDescent="0.25">
      <c r="A53" s="2">
        <v>2020</v>
      </c>
      <c r="B53" t="s">
        <v>228</v>
      </c>
      <c r="C53" s="128">
        <v>1.83</v>
      </c>
    </row>
    <row r="54" spans="1:3" x14ac:dyDescent="0.25">
      <c r="A54" s="2">
        <v>2020</v>
      </c>
      <c r="B54" t="s">
        <v>216</v>
      </c>
      <c r="C54" s="128">
        <v>10.73</v>
      </c>
    </row>
    <row r="55" spans="1:3" x14ac:dyDescent="0.25">
      <c r="A55" s="2">
        <v>2020</v>
      </c>
      <c r="B55" t="s">
        <v>229</v>
      </c>
      <c r="C55" s="128">
        <v>2.1</v>
      </c>
    </row>
    <row r="56" spans="1:3" x14ac:dyDescent="0.25">
      <c r="A56" s="2">
        <v>2020</v>
      </c>
      <c r="B56" t="s">
        <v>219</v>
      </c>
      <c r="C56" s="128">
        <v>3.63</v>
      </c>
    </row>
    <row r="57" spans="1:3" x14ac:dyDescent="0.25">
      <c r="A57" s="2">
        <v>2020</v>
      </c>
      <c r="B57" t="s">
        <v>220</v>
      </c>
      <c r="C57" s="128">
        <v>24.88</v>
      </c>
    </row>
    <row r="58" spans="1:3" x14ac:dyDescent="0.25">
      <c r="A58" s="2">
        <v>2020</v>
      </c>
      <c r="B58" t="s">
        <v>221</v>
      </c>
      <c r="C58" s="128">
        <v>1.79</v>
      </c>
    </row>
    <row r="59" spans="1:3" x14ac:dyDescent="0.25">
      <c r="A59" s="2">
        <v>2020</v>
      </c>
      <c r="B59" t="s">
        <v>222</v>
      </c>
      <c r="C59" s="128">
        <v>1.95</v>
      </c>
    </row>
    <row r="60" spans="1:3" x14ac:dyDescent="0.25">
      <c r="A60" s="2">
        <v>2021</v>
      </c>
      <c r="B60" t="s">
        <v>228</v>
      </c>
      <c r="C60" s="128">
        <v>2.16</v>
      </c>
    </row>
    <row r="61" spans="1:3" x14ac:dyDescent="0.25">
      <c r="A61" s="2">
        <v>2021</v>
      </c>
      <c r="B61" t="s">
        <v>216</v>
      </c>
      <c r="C61" s="128">
        <v>17.059999999999999</v>
      </c>
    </row>
    <row r="62" spans="1:3" x14ac:dyDescent="0.25">
      <c r="A62" s="2">
        <v>2021</v>
      </c>
      <c r="B62" t="s">
        <v>229</v>
      </c>
      <c r="C62" s="128">
        <v>2.99</v>
      </c>
    </row>
    <row r="63" spans="1:3" x14ac:dyDescent="0.25">
      <c r="A63" s="2">
        <v>2021</v>
      </c>
      <c r="B63" t="s">
        <v>219</v>
      </c>
      <c r="C63" s="128">
        <v>4.92</v>
      </c>
    </row>
    <row r="64" spans="1:3" x14ac:dyDescent="0.25">
      <c r="A64" s="2">
        <v>2021</v>
      </c>
      <c r="B64" t="s">
        <v>220</v>
      </c>
      <c r="C64" s="128">
        <v>34.97</v>
      </c>
    </row>
    <row r="65" spans="1:3" x14ac:dyDescent="0.25">
      <c r="A65" s="2">
        <v>2021</v>
      </c>
      <c r="B65" t="s">
        <v>221</v>
      </c>
      <c r="C65" s="128">
        <v>2.85</v>
      </c>
    </row>
    <row r="66" spans="1:3" x14ac:dyDescent="0.25">
      <c r="A66" s="8">
        <v>2021</v>
      </c>
      <c r="B66" s="10" t="s">
        <v>222</v>
      </c>
      <c r="C66" s="130">
        <v>2.85</v>
      </c>
    </row>
    <row r="68" spans="1:3" x14ac:dyDescent="0.25">
      <c r="A68" t="s">
        <v>63</v>
      </c>
    </row>
    <row r="70" spans="1:3" x14ac:dyDescent="0.25">
      <c r="A70" t="s">
        <v>570</v>
      </c>
    </row>
    <row r="71" spans="1:3" x14ac:dyDescent="0.25">
      <c r="A71" t="s">
        <v>571</v>
      </c>
    </row>
    <row r="73" spans="1:3" x14ac:dyDescent="0.25">
      <c r="A7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defaultColWidth="11.42578125" defaultRowHeight="15" x14ac:dyDescent="0.25"/>
  <cols>
    <col min="1" max="1" width="6.7109375" customWidth="1"/>
    <col min="2" max="2" width="29.7109375" customWidth="1"/>
    <col min="3" max="3" width="29.7109375" style="132" customWidth="1"/>
  </cols>
  <sheetData>
    <row r="1" spans="1:3" x14ac:dyDescent="0.25">
      <c r="A1" t="s">
        <v>233</v>
      </c>
    </row>
    <row r="3" spans="1:3" x14ac:dyDescent="0.25">
      <c r="A3" s="5" t="s">
        <v>1</v>
      </c>
      <c r="B3" s="4" t="s">
        <v>224</v>
      </c>
      <c r="C3" s="158" t="s">
        <v>234</v>
      </c>
    </row>
    <row r="4" spans="1:3" x14ac:dyDescent="0.25">
      <c r="A4" s="2">
        <v>2013</v>
      </c>
      <c r="B4" t="s">
        <v>228</v>
      </c>
      <c r="C4" s="133">
        <v>14.36</v>
      </c>
    </row>
    <row r="5" spans="1:3" x14ac:dyDescent="0.25">
      <c r="A5" s="2">
        <v>2013</v>
      </c>
      <c r="B5" t="s">
        <v>216</v>
      </c>
      <c r="C5" s="133">
        <v>7.65</v>
      </c>
    </row>
    <row r="6" spans="1:3" x14ac:dyDescent="0.25">
      <c r="A6" s="2">
        <v>2013</v>
      </c>
      <c r="B6" t="s">
        <v>217</v>
      </c>
      <c r="C6" s="133">
        <v>19.190000000000001</v>
      </c>
    </row>
    <row r="7" spans="1:3" x14ac:dyDescent="0.25">
      <c r="A7" s="2">
        <v>2013</v>
      </c>
      <c r="B7" t="s">
        <v>218</v>
      </c>
      <c r="C7" s="133">
        <v>6.98</v>
      </c>
    </row>
    <row r="8" spans="1:3" x14ac:dyDescent="0.25">
      <c r="A8" s="2">
        <v>2013</v>
      </c>
      <c r="B8" t="s">
        <v>219</v>
      </c>
      <c r="C8" s="133">
        <v>14.08</v>
      </c>
    </row>
    <row r="9" spans="1:3" x14ac:dyDescent="0.25">
      <c r="A9" s="2">
        <v>2013</v>
      </c>
      <c r="B9" t="s">
        <v>220</v>
      </c>
      <c r="C9" s="133">
        <v>16.59</v>
      </c>
    </row>
    <row r="10" spans="1:3" x14ac:dyDescent="0.25">
      <c r="A10" s="2">
        <v>2013</v>
      </c>
      <c r="B10" t="s">
        <v>222</v>
      </c>
      <c r="C10" s="133">
        <v>21.62</v>
      </c>
    </row>
    <row r="11" spans="1:3" x14ac:dyDescent="0.25">
      <c r="A11" s="2">
        <v>2014</v>
      </c>
      <c r="B11" t="s">
        <v>228</v>
      </c>
      <c r="C11" s="133">
        <v>14.57</v>
      </c>
    </row>
    <row r="12" spans="1:3" x14ac:dyDescent="0.25">
      <c r="A12" s="2">
        <v>2014</v>
      </c>
      <c r="B12" t="s">
        <v>216</v>
      </c>
      <c r="C12" s="133">
        <v>8.1999999999999993</v>
      </c>
    </row>
    <row r="13" spans="1:3" x14ac:dyDescent="0.25">
      <c r="A13" s="2">
        <v>2014</v>
      </c>
      <c r="B13" t="s">
        <v>217</v>
      </c>
      <c r="C13" s="133">
        <v>19.63</v>
      </c>
    </row>
    <row r="14" spans="1:3" x14ac:dyDescent="0.25">
      <c r="A14" s="2">
        <v>2014</v>
      </c>
      <c r="B14" t="s">
        <v>218</v>
      </c>
      <c r="C14" s="133">
        <v>7.21</v>
      </c>
    </row>
    <row r="15" spans="1:3" x14ac:dyDescent="0.25">
      <c r="A15" s="2">
        <v>2014</v>
      </c>
      <c r="B15" t="s">
        <v>219</v>
      </c>
      <c r="C15" s="133">
        <v>15.41</v>
      </c>
    </row>
    <row r="16" spans="1:3" x14ac:dyDescent="0.25">
      <c r="A16" s="2">
        <v>2014</v>
      </c>
      <c r="B16" t="s">
        <v>220</v>
      </c>
      <c r="C16" s="133">
        <v>18.89</v>
      </c>
    </row>
    <row r="17" spans="1:3" x14ac:dyDescent="0.25">
      <c r="A17" s="2">
        <v>2014</v>
      </c>
      <c r="B17" t="s">
        <v>222</v>
      </c>
      <c r="C17" s="133">
        <v>23.28</v>
      </c>
    </row>
    <row r="18" spans="1:3" x14ac:dyDescent="0.25">
      <c r="A18" s="2">
        <v>2015</v>
      </c>
      <c r="B18" t="s">
        <v>228</v>
      </c>
      <c r="C18" s="133">
        <v>14.53</v>
      </c>
    </row>
    <row r="19" spans="1:3" x14ac:dyDescent="0.25">
      <c r="A19" s="2">
        <v>2015</v>
      </c>
      <c r="B19" t="s">
        <v>216</v>
      </c>
      <c r="C19" s="133">
        <v>8.65</v>
      </c>
    </row>
    <row r="20" spans="1:3" x14ac:dyDescent="0.25">
      <c r="A20" s="2">
        <v>2015</v>
      </c>
      <c r="B20" t="s">
        <v>217</v>
      </c>
      <c r="C20" s="133">
        <v>18.87</v>
      </c>
    </row>
    <row r="21" spans="1:3" x14ac:dyDescent="0.25">
      <c r="A21" s="2">
        <v>2015</v>
      </c>
      <c r="B21" t="s">
        <v>218</v>
      </c>
      <c r="C21" s="133">
        <v>7.84</v>
      </c>
    </row>
    <row r="22" spans="1:3" x14ac:dyDescent="0.25">
      <c r="A22" s="2">
        <v>2015</v>
      </c>
      <c r="B22" t="s">
        <v>219</v>
      </c>
      <c r="C22" s="133">
        <v>17.28</v>
      </c>
    </row>
    <row r="23" spans="1:3" x14ac:dyDescent="0.25">
      <c r="A23" s="2">
        <v>2015</v>
      </c>
      <c r="B23" t="s">
        <v>220</v>
      </c>
      <c r="C23" s="133">
        <v>21.26</v>
      </c>
    </row>
    <row r="24" spans="1:3" x14ac:dyDescent="0.25">
      <c r="A24" s="2">
        <v>2015</v>
      </c>
      <c r="B24" t="s">
        <v>222</v>
      </c>
      <c r="C24" s="133">
        <v>27.09</v>
      </c>
    </row>
    <row r="25" spans="1:3" x14ac:dyDescent="0.25">
      <c r="A25" s="2">
        <v>2016</v>
      </c>
      <c r="B25" t="s">
        <v>228</v>
      </c>
      <c r="C25" s="133">
        <v>13.91</v>
      </c>
    </row>
    <row r="26" spans="1:3" x14ac:dyDescent="0.25">
      <c r="A26" s="2">
        <v>2016</v>
      </c>
      <c r="B26" t="s">
        <v>216</v>
      </c>
      <c r="C26" s="133">
        <v>8.84</v>
      </c>
    </row>
    <row r="27" spans="1:3" x14ac:dyDescent="0.25">
      <c r="A27" s="2">
        <v>2016</v>
      </c>
      <c r="B27" t="s">
        <v>217</v>
      </c>
      <c r="C27" s="133">
        <v>17.329999999999998</v>
      </c>
    </row>
    <row r="28" spans="1:3" x14ac:dyDescent="0.25">
      <c r="A28" s="2">
        <v>2016</v>
      </c>
      <c r="B28" t="s">
        <v>219</v>
      </c>
      <c r="C28" s="133">
        <v>17.62</v>
      </c>
    </row>
    <row r="29" spans="1:3" x14ac:dyDescent="0.25">
      <c r="A29" s="2">
        <v>2016</v>
      </c>
      <c r="B29" t="s">
        <v>220</v>
      </c>
      <c r="C29" s="133">
        <v>23.31</v>
      </c>
    </row>
    <row r="30" spans="1:3" x14ac:dyDescent="0.25">
      <c r="A30" s="2">
        <v>2016</v>
      </c>
      <c r="B30" t="s">
        <v>221</v>
      </c>
      <c r="C30" s="133">
        <v>8.4700000000000006</v>
      </c>
    </row>
    <row r="31" spans="1:3" x14ac:dyDescent="0.25">
      <c r="A31" s="2">
        <v>2016</v>
      </c>
      <c r="B31" t="s">
        <v>222</v>
      </c>
      <c r="C31" s="133">
        <v>27.42</v>
      </c>
    </row>
    <row r="32" spans="1:3" x14ac:dyDescent="0.25">
      <c r="A32" s="2">
        <v>2017</v>
      </c>
      <c r="B32" t="s">
        <v>228</v>
      </c>
      <c r="C32" s="133">
        <v>13.46</v>
      </c>
    </row>
    <row r="33" spans="1:3" x14ac:dyDescent="0.25">
      <c r="A33" s="2">
        <v>2017</v>
      </c>
      <c r="B33" t="s">
        <v>216</v>
      </c>
      <c r="C33" s="133">
        <v>9.77</v>
      </c>
    </row>
    <row r="34" spans="1:3" x14ac:dyDescent="0.25">
      <c r="A34" s="2">
        <v>2017</v>
      </c>
      <c r="B34" t="s">
        <v>217</v>
      </c>
      <c r="C34" s="133">
        <v>19.07</v>
      </c>
    </row>
    <row r="35" spans="1:3" x14ac:dyDescent="0.25">
      <c r="A35" s="2">
        <v>2017</v>
      </c>
      <c r="B35" t="s">
        <v>219</v>
      </c>
      <c r="C35" s="133">
        <v>20.46</v>
      </c>
    </row>
    <row r="36" spans="1:3" x14ac:dyDescent="0.25">
      <c r="A36" s="2">
        <v>2017</v>
      </c>
      <c r="B36" t="s">
        <v>220</v>
      </c>
      <c r="C36" s="133">
        <v>27.21</v>
      </c>
    </row>
    <row r="37" spans="1:3" x14ac:dyDescent="0.25">
      <c r="A37" s="2">
        <v>2017</v>
      </c>
      <c r="B37" t="s">
        <v>221</v>
      </c>
      <c r="C37" s="133">
        <v>10.65</v>
      </c>
    </row>
    <row r="38" spans="1:3" x14ac:dyDescent="0.25">
      <c r="A38" s="2">
        <v>2017</v>
      </c>
      <c r="B38" t="s">
        <v>222</v>
      </c>
      <c r="C38" s="133">
        <v>28.71</v>
      </c>
    </row>
    <row r="39" spans="1:3" x14ac:dyDescent="0.25">
      <c r="A39" s="2">
        <v>2018</v>
      </c>
      <c r="B39" t="s">
        <v>228</v>
      </c>
      <c r="C39" s="133">
        <v>13</v>
      </c>
    </row>
    <row r="40" spans="1:3" x14ac:dyDescent="0.25">
      <c r="A40" s="2">
        <v>2018</v>
      </c>
      <c r="B40" t="s">
        <v>216</v>
      </c>
      <c r="C40" s="133">
        <v>10.25</v>
      </c>
    </row>
    <row r="41" spans="1:3" x14ac:dyDescent="0.25">
      <c r="A41" s="2">
        <v>2018</v>
      </c>
      <c r="B41" t="s">
        <v>217</v>
      </c>
      <c r="C41" s="133">
        <v>19.98</v>
      </c>
    </row>
    <row r="42" spans="1:3" x14ac:dyDescent="0.25">
      <c r="A42" s="2">
        <v>2018</v>
      </c>
      <c r="B42" t="s">
        <v>219</v>
      </c>
      <c r="C42" s="133">
        <v>21.38</v>
      </c>
    </row>
    <row r="43" spans="1:3" x14ac:dyDescent="0.25">
      <c r="A43" s="2">
        <v>2018</v>
      </c>
      <c r="B43" t="s">
        <v>220</v>
      </c>
      <c r="C43" s="133">
        <v>30.28</v>
      </c>
    </row>
    <row r="44" spans="1:3" x14ac:dyDescent="0.25">
      <c r="A44" s="2">
        <v>2018</v>
      </c>
      <c r="B44" t="s">
        <v>221</v>
      </c>
      <c r="C44" s="133">
        <v>12.02</v>
      </c>
    </row>
    <row r="45" spans="1:3" x14ac:dyDescent="0.25">
      <c r="A45" s="2">
        <v>2018</v>
      </c>
      <c r="B45" t="s">
        <v>222</v>
      </c>
      <c r="C45" s="133">
        <v>29.14</v>
      </c>
    </row>
    <row r="46" spans="1:3" x14ac:dyDescent="0.25">
      <c r="A46" s="2">
        <v>2019</v>
      </c>
      <c r="B46" t="s">
        <v>228</v>
      </c>
      <c r="C46" s="133">
        <v>12.75</v>
      </c>
    </row>
    <row r="47" spans="1:3" x14ac:dyDescent="0.25">
      <c r="A47" s="2">
        <v>2019</v>
      </c>
      <c r="B47" t="s">
        <v>217</v>
      </c>
      <c r="C47" s="133">
        <v>20.16</v>
      </c>
    </row>
    <row r="48" spans="1:3" x14ac:dyDescent="0.25">
      <c r="A48" s="2">
        <v>2019</v>
      </c>
      <c r="B48" t="s">
        <v>218</v>
      </c>
      <c r="C48" s="133">
        <v>9.9700000000000006</v>
      </c>
    </row>
    <row r="49" spans="1:3" x14ac:dyDescent="0.25">
      <c r="A49" s="2">
        <v>2019</v>
      </c>
      <c r="B49" t="s">
        <v>219</v>
      </c>
      <c r="C49" s="133">
        <v>19.34</v>
      </c>
    </row>
    <row r="50" spans="1:3" x14ac:dyDescent="0.25">
      <c r="A50" s="2">
        <v>2019</v>
      </c>
      <c r="B50" t="s">
        <v>220</v>
      </c>
      <c r="C50" s="133">
        <v>33.93</v>
      </c>
    </row>
    <row r="51" spans="1:3" x14ac:dyDescent="0.25">
      <c r="A51" s="2">
        <v>2019</v>
      </c>
      <c r="B51" t="s">
        <v>221</v>
      </c>
      <c r="C51" s="133">
        <v>14.3</v>
      </c>
    </row>
    <row r="52" spans="1:3" x14ac:dyDescent="0.25">
      <c r="A52" s="2">
        <v>2019</v>
      </c>
      <c r="B52" t="s">
        <v>222</v>
      </c>
      <c r="C52" s="133">
        <v>33.07</v>
      </c>
    </row>
    <row r="53" spans="1:3" x14ac:dyDescent="0.25">
      <c r="A53" s="2">
        <v>2020</v>
      </c>
      <c r="B53" t="s">
        <v>228</v>
      </c>
      <c r="C53" s="133">
        <v>12.51</v>
      </c>
    </row>
    <row r="54" spans="1:3" x14ac:dyDescent="0.25">
      <c r="A54" s="2">
        <v>2020</v>
      </c>
      <c r="B54" t="s">
        <v>217</v>
      </c>
      <c r="C54" s="133">
        <v>19.89</v>
      </c>
    </row>
    <row r="55" spans="1:3" x14ac:dyDescent="0.25">
      <c r="A55" s="2">
        <v>2020</v>
      </c>
      <c r="B55" t="s">
        <v>218</v>
      </c>
      <c r="C55" s="133">
        <v>10.37</v>
      </c>
    </row>
    <row r="56" spans="1:3" x14ac:dyDescent="0.25">
      <c r="A56" s="2">
        <v>2020</v>
      </c>
      <c r="B56" t="s">
        <v>219</v>
      </c>
      <c r="C56" s="133">
        <v>31.96</v>
      </c>
    </row>
    <row r="57" spans="1:3" x14ac:dyDescent="0.25">
      <c r="A57" s="2">
        <v>2020</v>
      </c>
      <c r="B57" t="s">
        <v>220</v>
      </c>
      <c r="C57" s="133">
        <v>36.86</v>
      </c>
    </row>
    <row r="58" spans="1:3" x14ac:dyDescent="0.25">
      <c r="A58" s="2">
        <v>2020</v>
      </c>
      <c r="B58" t="s">
        <v>221</v>
      </c>
      <c r="C58" s="133">
        <v>18.23</v>
      </c>
    </row>
    <row r="59" spans="1:3" x14ac:dyDescent="0.25">
      <c r="A59" s="2">
        <v>2020</v>
      </c>
      <c r="B59" t="s">
        <v>222</v>
      </c>
      <c r="C59" s="133">
        <v>41.13</v>
      </c>
    </row>
    <row r="60" spans="1:3" x14ac:dyDescent="0.25">
      <c r="A60" s="2">
        <v>2021</v>
      </c>
      <c r="B60" t="s">
        <v>228</v>
      </c>
      <c r="C60" s="133">
        <v>12.1</v>
      </c>
    </row>
    <row r="61" spans="1:3" x14ac:dyDescent="0.25">
      <c r="A61" s="2">
        <v>2021</v>
      </c>
      <c r="B61" t="s">
        <v>217</v>
      </c>
      <c r="C61" s="133">
        <v>19.27</v>
      </c>
    </row>
    <row r="62" spans="1:3" x14ac:dyDescent="0.25">
      <c r="A62" s="2">
        <v>2021</v>
      </c>
      <c r="B62" t="s">
        <v>219</v>
      </c>
      <c r="C62" s="133">
        <v>40.17</v>
      </c>
    </row>
    <row r="63" spans="1:3" x14ac:dyDescent="0.25">
      <c r="A63" s="2">
        <v>2021</v>
      </c>
      <c r="B63" t="s">
        <v>220</v>
      </c>
      <c r="C63" s="133">
        <v>41.22</v>
      </c>
    </row>
    <row r="64" spans="1:3" x14ac:dyDescent="0.25">
      <c r="A64" s="2">
        <v>2021</v>
      </c>
      <c r="B64" t="s">
        <v>221</v>
      </c>
      <c r="C64" s="133">
        <v>20.440000000000001</v>
      </c>
    </row>
    <row r="65" spans="1:3" x14ac:dyDescent="0.25">
      <c r="A65" s="2">
        <v>2021</v>
      </c>
      <c r="B65" t="s">
        <v>222</v>
      </c>
      <c r="C65" s="133">
        <v>44.42</v>
      </c>
    </row>
    <row r="66" spans="1:3" x14ac:dyDescent="0.25">
      <c r="A66" s="8">
        <v>2021</v>
      </c>
      <c r="B66" s="10" t="s">
        <v>235</v>
      </c>
      <c r="C66" s="135">
        <v>13.39</v>
      </c>
    </row>
    <row r="68" spans="1:3" x14ac:dyDescent="0.25">
      <c r="A68" t="s">
        <v>63</v>
      </c>
    </row>
    <row r="70" spans="1:3" x14ac:dyDescent="0.25">
      <c r="A70" t="s">
        <v>570</v>
      </c>
    </row>
    <row r="71" spans="1:3" x14ac:dyDescent="0.25">
      <c r="A71" t="s">
        <v>571</v>
      </c>
    </row>
    <row r="73" spans="1:3" x14ac:dyDescent="0.25">
      <c r="A7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ColWidth="11.42578125" defaultRowHeight="15" x14ac:dyDescent="0.25"/>
  <cols>
    <col min="1" max="1" width="29.7109375" customWidth="1"/>
    <col min="2" max="10" width="9.85546875" bestFit="1" customWidth="1"/>
  </cols>
  <sheetData>
    <row r="1" spans="1:10" x14ac:dyDescent="0.25">
      <c r="A1" t="s">
        <v>236</v>
      </c>
    </row>
    <row r="3" spans="1:10" x14ac:dyDescent="0.25">
      <c r="A3" s="5" t="s">
        <v>224</v>
      </c>
      <c r="B3" s="4" t="s">
        <v>94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  <c r="I3" s="4" t="s">
        <v>103</v>
      </c>
      <c r="J3" s="6" t="s">
        <v>104</v>
      </c>
    </row>
    <row r="4" spans="1:10" x14ac:dyDescent="0.25">
      <c r="A4" s="2" t="s">
        <v>222</v>
      </c>
      <c r="B4" s="127">
        <v>21.62</v>
      </c>
      <c r="C4" s="127">
        <v>23.28</v>
      </c>
      <c r="D4" s="127">
        <v>27.09</v>
      </c>
      <c r="E4" s="127">
        <v>27.42</v>
      </c>
      <c r="F4" s="127">
        <v>28.71</v>
      </c>
      <c r="G4" s="127">
        <v>29.14</v>
      </c>
      <c r="H4" s="127">
        <v>33.07</v>
      </c>
      <c r="I4" s="127">
        <v>41.13</v>
      </c>
      <c r="J4" s="128">
        <v>44.42</v>
      </c>
    </row>
    <row r="5" spans="1:10" x14ac:dyDescent="0.25">
      <c r="A5" s="2" t="s">
        <v>220</v>
      </c>
      <c r="B5" s="127">
        <v>16.59</v>
      </c>
      <c r="C5" s="127">
        <v>18.89</v>
      </c>
      <c r="D5" s="127">
        <v>21.26</v>
      </c>
      <c r="E5" s="127">
        <v>23.31</v>
      </c>
      <c r="F5" s="127">
        <v>27.21</v>
      </c>
      <c r="G5" s="127">
        <v>30.28</v>
      </c>
      <c r="H5" s="127">
        <v>33.93</v>
      </c>
      <c r="I5" s="127">
        <v>36.86</v>
      </c>
      <c r="J5" s="128">
        <v>41.22</v>
      </c>
    </row>
    <row r="6" spans="1:10" x14ac:dyDescent="0.25">
      <c r="A6" s="2" t="s">
        <v>221</v>
      </c>
      <c r="B6" s="127">
        <v>4.6100000000000003</v>
      </c>
      <c r="C6" s="127">
        <v>5.9</v>
      </c>
      <c r="D6" s="127">
        <v>7.55</v>
      </c>
      <c r="E6" s="127">
        <v>8.4700000000000006</v>
      </c>
      <c r="F6" s="127">
        <v>10.65</v>
      </c>
      <c r="G6" s="127">
        <v>12.02</v>
      </c>
      <c r="H6" s="127">
        <v>14.3</v>
      </c>
      <c r="I6" s="127">
        <v>18.23</v>
      </c>
      <c r="J6" s="128">
        <v>20.440000000000001</v>
      </c>
    </row>
    <row r="7" spans="1:10" x14ac:dyDescent="0.25">
      <c r="A7" s="2" t="s">
        <v>217</v>
      </c>
      <c r="B7" s="127">
        <v>19.190000000000001</v>
      </c>
      <c r="C7" s="127">
        <v>19.63</v>
      </c>
      <c r="D7" s="127">
        <v>18.87</v>
      </c>
      <c r="E7" s="127">
        <v>17.329999999999998</v>
      </c>
      <c r="F7" s="127">
        <v>19.07</v>
      </c>
      <c r="G7" s="127">
        <v>19.98</v>
      </c>
      <c r="H7" s="127">
        <v>20.16</v>
      </c>
      <c r="I7" s="127">
        <v>19.89</v>
      </c>
      <c r="J7" s="128">
        <v>19.27</v>
      </c>
    </row>
    <row r="8" spans="1:10" x14ac:dyDescent="0.25">
      <c r="A8" s="2" t="s">
        <v>235</v>
      </c>
      <c r="B8" s="127">
        <v>0</v>
      </c>
      <c r="C8" s="127">
        <v>0</v>
      </c>
      <c r="D8" s="127">
        <v>0.02</v>
      </c>
      <c r="E8" s="127">
        <v>0.03</v>
      </c>
      <c r="F8" s="127">
        <v>0.05</v>
      </c>
      <c r="G8" s="127">
        <v>0.05</v>
      </c>
      <c r="H8" s="127">
        <v>0.06</v>
      </c>
      <c r="I8" s="127">
        <v>7.45</v>
      </c>
      <c r="J8" s="128">
        <v>13.39</v>
      </c>
    </row>
    <row r="9" spans="1:10" x14ac:dyDescent="0.25">
      <c r="A9" s="2" t="s">
        <v>228</v>
      </c>
      <c r="B9" s="127">
        <v>14.36</v>
      </c>
      <c r="C9" s="127">
        <v>14.57</v>
      </c>
      <c r="D9" s="127">
        <v>14.53</v>
      </c>
      <c r="E9" s="127">
        <v>13.91</v>
      </c>
      <c r="F9" s="127">
        <v>13.46</v>
      </c>
      <c r="G9" s="127">
        <v>13</v>
      </c>
      <c r="H9" s="127">
        <v>12.75</v>
      </c>
      <c r="I9" s="127">
        <v>12.51</v>
      </c>
      <c r="J9" s="128">
        <v>12.1</v>
      </c>
    </row>
    <row r="10" spans="1:10" x14ac:dyDescent="0.25">
      <c r="A10" s="2" t="s">
        <v>218</v>
      </c>
      <c r="B10" s="127">
        <v>6.98</v>
      </c>
      <c r="C10" s="127">
        <v>7.21</v>
      </c>
      <c r="D10" s="127">
        <v>7.84</v>
      </c>
      <c r="E10" s="127">
        <v>8.18</v>
      </c>
      <c r="F10" s="127">
        <v>8.98</v>
      </c>
      <c r="G10" s="127">
        <v>9.35</v>
      </c>
      <c r="H10" s="127">
        <v>9.9700000000000006</v>
      </c>
      <c r="I10" s="127">
        <v>10.37</v>
      </c>
      <c r="J10" s="128">
        <v>10.86</v>
      </c>
    </row>
    <row r="11" spans="1:10" x14ac:dyDescent="0.25">
      <c r="A11" s="2" t="s">
        <v>216</v>
      </c>
      <c r="B11" s="127">
        <v>7.65</v>
      </c>
      <c r="C11" s="127">
        <v>8.1999999999999993</v>
      </c>
      <c r="D11" s="127">
        <v>8.65</v>
      </c>
      <c r="E11" s="127">
        <v>8.84</v>
      </c>
      <c r="F11" s="127">
        <v>9.77</v>
      </c>
      <c r="G11" s="127">
        <v>10.25</v>
      </c>
      <c r="H11" s="127">
        <v>8.4</v>
      </c>
      <c r="I11" s="127">
        <v>9.3000000000000007</v>
      </c>
      <c r="J11" s="128">
        <v>10.3</v>
      </c>
    </row>
    <row r="12" spans="1:10" x14ac:dyDescent="0.25">
      <c r="A12" s="2" t="s">
        <v>225</v>
      </c>
      <c r="B12" s="127">
        <v>0.02</v>
      </c>
      <c r="C12" s="127">
        <v>0.03</v>
      </c>
      <c r="D12" s="127">
        <v>0.03</v>
      </c>
      <c r="E12" s="127">
        <v>0.06</v>
      </c>
      <c r="F12" s="127">
        <v>0.08</v>
      </c>
      <c r="G12" s="127">
        <v>0.12</v>
      </c>
      <c r="H12" s="127">
        <v>0.14000000000000001</v>
      </c>
      <c r="I12" s="127">
        <v>3.8</v>
      </c>
      <c r="J12" s="128">
        <v>7.61</v>
      </c>
    </row>
    <row r="13" spans="1:10" x14ac:dyDescent="0.25">
      <c r="A13" s="2" t="s">
        <v>226</v>
      </c>
      <c r="B13" s="127">
        <v>5.26</v>
      </c>
      <c r="C13" s="127">
        <v>5.31</v>
      </c>
      <c r="D13" s="127">
        <v>5.24</v>
      </c>
      <c r="E13" s="127">
        <v>4.7</v>
      </c>
      <c r="F13" s="127">
        <v>4.37</v>
      </c>
      <c r="G13" s="127">
        <v>4.07</v>
      </c>
      <c r="H13" s="127">
        <v>4.17</v>
      </c>
      <c r="I13" s="127">
        <v>4.67</v>
      </c>
      <c r="J13" s="128">
        <v>4.7699999999999996</v>
      </c>
    </row>
    <row r="14" spans="1:10" x14ac:dyDescent="0.25">
      <c r="A14" s="2" t="s">
        <v>237</v>
      </c>
      <c r="B14" s="127">
        <v>0.09</v>
      </c>
      <c r="C14" s="127">
        <v>0.09</v>
      </c>
      <c r="D14" s="127">
        <v>0.09</v>
      </c>
      <c r="E14" s="127">
        <v>0.38</v>
      </c>
      <c r="F14" s="127">
        <v>2.83</v>
      </c>
      <c r="G14" s="127">
        <v>3.73</v>
      </c>
      <c r="H14" s="127">
        <v>2.5499999999999998</v>
      </c>
      <c r="I14" s="127">
        <v>2.97</v>
      </c>
      <c r="J14" s="128">
        <v>2.98</v>
      </c>
    </row>
    <row r="15" spans="1:10" x14ac:dyDescent="0.25">
      <c r="A15" s="2" t="s">
        <v>230</v>
      </c>
      <c r="B15" s="127">
        <v>1.41</v>
      </c>
      <c r="C15" s="127">
        <v>1.41</v>
      </c>
      <c r="D15" s="127">
        <v>1.39</v>
      </c>
      <c r="E15" s="127">
        <v>1.32</v>
      </c>
      <c r="F15" s="127">
        <v>1.3</v>
      </c>
      <c r="G15" s="127">
        <v>1.31</v>
      </c>
      <c r="H15" s="127">
        <v>1.32</v>
      </c>
      <c r="I15" s="127">
        <v>1.29</v>
      </c>
      <c r="J15" s="128">
        <v>1.26</v>
      </c>
    </row>
    <row r="16" spans="1:10" x14ac:dyDescent="0.25">
      <c r="A16" s="2" t="s">
        <v>219</v>
      </c>
      <c r="B16" s="127">
        <v>2.69</v>
      </c>
      <c r="C16" s="127">
        <v>2.67</v>
      </c>
      <c r="D16" s="127">
        <v>2.97</v>
      </c>
      <c r="E16" s="127">
        <v>2.94</v>
      </c>
      <c r="F16" s="127">
        <v>2.85</v>
      </c>
      <c r="G16" s="127">
        <v>2.74</v>
      </c>
      <c r="H16" s="127">
        <v>2.7</v>
      </c>
      <c r="I16" s="127">
        <v>2.4900000000000002</v>
      </c>
      <c r="J16" s="128">
        <v>2.38</v>
      </c>
    </row>
    <row r="17" spans="1:10" x14ac:dyDescent="0.25">
      <c r="A17" s="160" t="s">
        <v>231</v>
      </c>
      <c r="B17" s="161">
        <v>100.47</v>
      </c>
      <c r="C17" s="161">
        <v>107.19</v>
      </c>
      <c r="D17" s="161">
        <v>115.53</v>
      </c>
      <c r="E17" s="161">
        <v>116.9</v>
      </c>
      <c r="F17" s="161">
        <v>129.33000000000001</v>
      </c>
      <c r="G17" s="161">
        <v>136.04</v>
      </c>
      <c r="H17" s="161">
        <v>143.53</v>
      </c>
      <c r="I17" s="161">
        <v>170.95</v>
      </c>
      <c r="J17" s="162">
        <v>191.01</v>
      </c>
    </row>
    <row r="19" spans="1:10" x14ac:dyDescent="0.25">
      <c r="A19" t="s">
        <v>63</v>
      </c>
    </row>
    <row r="21" spans="1:10" x14ac:dyDescent="0.25">
      <c r="A21" t="s">
        <v>570</v>
      </c>
    </row>
    <row r="22" spans="1:10" x14ac:dyDescent="0.25">
      <c r="A22" t="s">
        <v>571</v>
      </c>
    </row>
    <row r="24" spans="1:10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ColWidth="11.42578125" defaultRowHeight="15" x14ac:dyDescent="0.25"/>
  <cols>
    <col min="1" max="1" width="30.7109375" customWidth="1"/>
    <col min="2" max="7" width="8.85546875" bestFit="1" customWidth="1"/>
    <col min="8" max="10" width="9.85546875" bestFit="1" customWidth="1"/>
  </cols>
  <sheetData>
    <row r="1" spans="1:10" x14ac:dyDescent="0.25">
      <c r="A1" t="s">
        <v>238</v>
      </c>
    </row>
    <row r="3" spans="1:10" x14ac:dyDescent="0.25">
      <c r="A3" s="5" t="s">
        <v>224</v>
      </c>
      <c r="B3" s="4" t="s">
        <v>94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  <c r="I3" s="4" t="s">
        <v>103</v>
      </c>
      <c r="J3" s="6" t="s">
        <v>104</v>
      </c>
    </row>
    <row r="4" spans="1:10" x14ac:dyDescent="0.25">
      <c r="A4" s="2" t="s">
        <v>221</v>
      </c>
      <c r="B4" s="140">
        <v>7.69</v>
      </c>
      <c r="C4" s="140">
        <v>10.08</v>
      </c>
      <c r="D4" s="140">
        <v>12.55</v>
      </c>
      <c r="E4" s="140">
        <v>15.45</v>
      </c>
      <c r="F4" s="140">
        <v>17.510000000000002</v>
      </c>
      <c r="G4" s="140">
        <v>20.53</v>
      </c>
      <c r="H4" s="140">
        <v>23.39</v>
      </c>
      <c r="I4" s="140">
        <v>24.86</v>
      </c>
      <c r="J4" s="148">
        <v>27.64</v>
      </c>
    </row>
    <row r="5" spans="1:10" x14ac:dyDescent="0.25">
      <c r="A5" s="2" t="s">
        <v>220</v>
      </c>
      <c r="B5" s="140">
        <v>13.81</v>
      </c>
      <c r="C5" s="140">
        <v>11.72</v>
      </c>
      <c r="D5" s="140">
        <v>13.09</v>
      </c>
      <c r="E5" s="140">
        <v>13.93</v>
      </c>
      <c r="F5" s="140">
        <v>14.26</v>
      </c>
      <c r="G5" s="140">
        <v>15.76</v>
      </c>
      <c r="H5" s="140">
        <v>16.149999999999999</v>
      </c>
      <c r="I5" s="140">
        <v>17.920000000000002</v>
      </c>
      <c r="J5" s="148">
        <v>20.54</v>
      </c>
    </row>
    <row r="6" spans="1:10" x14ac:dyDescent="0.25">
      <c r="A6" s="2" t="s">
        <v>222</v>
      </c>
      <c r="B6" s="140">
        <v>15.96</v>
      </c>
      <c r="C6" s="140">
        <v>13.5</v>
      </c>
      <c r="D6" s="140">
        <v>14.92</v>
      </c>
      <c r="E6" s="140">
        <v>15.39</v>
      </c>
      <c r="F6" s="140">
        <v>17.43</v>
      </c>
      <c r="G6" s="140">
        <v>19.600000000000001</v>
      </c>
      <c r="H6" s="140">
        <v>21.04</v>
      </c>
      <c r="I6" s="140">
        <v>19.649999999999999</v>
      </c>
      <c r="J6" s="148">
        <v>20.37</v>
      </c>
    </row>
    <row r="7" spans="1:10" x14ac:dyDescent="0.25">
      <c r="A7" s="2" t="s">
        <v>216</v>
      </c>
      <c r="B7" s="140">
        <v>9.61</v>
      </c>
      <c r="C7" s="140">
        <v>9.6300000000000008</v>
      </c>
      <c r="D7" s="140">
        <v>10.44</v>
      </c>
      <c r="E7" s="140">
        <v>10.64</v>
      </c>
      <c r="F7" s="140">
        <v>10.73</v>
      </c>
      <c r="G7" s="140">
        <v>11.41</v>
      </c>
      <c r="H7" s="140">
        <v>8.93</v>
      </c>
      <c r="I7" s="140">
        <v>10.71</v>
      </c>
      <c r="J7" s="148">
        <v>11.98</v>
      </c>
    </row>
    <row r="8" spans="1:10" x14ac:dyDescent="0.25">
      <c r="A8" s="2" t="s">
        <v>218</v>
      </c>
      <c r="B8" s="140">
        <v>10.75</v>
      </c>
      <c r="C8" s="140">
        <v>7.7</v>
      </c>
      <c r="D8" s="140">
        <v>8.4</v>
      </c>
      <c r="E8" s="140">
        <v>7.55</v>
      </c>
      <c r="F8" s="140">
        <v>7.51</v>
      </c>
      <c r="G8" s="140">
        <v>7.48</v>
      </c>
      <c r="H8" s="140">
        <v>8.01</v>
      </c>
      <c r="I8" s="140">
        <v>8.4600000000000009</v>
      </c>
      <c r="J8" s="148">
        <v>8.51</v>
      </c>
    </row>
    <row r="9" spans="1:10" x14ac:dyDescent="0.25">
      <c r="A9" s="2" t="s">
        <v>226</v>
      </c>
      <c r="B9" s="140">
        <v>9.41</v>
      </c>
      <c r="C9" s="140">
        <v>9.4600000000000009</v>
      </c>
      <c r="D9" s="140">
        <v>9.2200000000000006</v>
      </c>
      <c r="E9" s="140">
        <v>8.44</v>
      </c>
      <c r="F9" s="140">
        <v>8.77</v>
      </c>
      <c r="G9" s="140">
        <v>9</v>
      </c>
      <c r="H9" s="140">
        <v>8.66</v>
      </c>
      <c r="I9" s="140">
        <v>7.68</v>
      </c>
      <c r="J9" s="148">
        <v>7.79</v>
      </c>
    </row>
    <row r="10" spans="1:10" x14ac:dyDescent="0.25">
      <c r="A10" s="2" t="s">
        <v>217</v>
      </c>
      <c r="B10" s="140">
        <v>10</v>
      </c>
      <c r="C10" s="140">
        <v>9.23</v>
      </c>
      <c r="D10" s="140">
        <v>10.1</v>
      </c>
      <c r="E10" s="140">
        <v>8.39</v>
      </c>
      <c r="F10" s="140">
        <v>7.68</v>
      </c>
      <c r="G10" s="140">
        <v>6.83</v>
      </c>
      <c r="H10" s="140">
        <v>7.42</v>
      </c>
      <c r="I10" s="140">
        <v>6.79</v>
      </c>
      <c r="J10" s="148">
        <v>6.76</v>
      </c>
    </row>
    <row r="11" spans="1:10" x14ac:dyDescent="0.25">
      <c r="A11" s="2" t="s">
        <v>235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3.17</v>
      </c>
      <c r="J11" s="148">
        <v>5.73</v>
      </c>
    </row>
    <row r="12" spans="1:10" x14ac:dyDescent="0.25">
      <c r="A12" s="2" t="s">
        <v>225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2.54</v>
      </c>
      <c r="J12" s="148">
        <v>4.2300000000000004</v>
      </c>
    </row>
    <row r="13" spans="1:10" x14ac:dyDescent="0.25">
      <c r="A13" s="2" t="s">
        <v>229</v>
      </c>
      <c r="B13" s="140">
        <v>1.89</v>
      </c>
      <c r="C13" s="140">
        <v>1.62</v>
      </c>
      <c r="D13" s="140">
        <v>1.99</v>
      </c>
      <c r="E13" s="140">
        <v>1.89</v>
      </c>
      <c r="F13" s="140">
        <v>1.98</v>
      </c>
      <c r="G13" s="140">
        <v>2.1</v>
      </c>
      <c r="H13" s="140">
        <v>2.27</v>
      </c>
      <c r="I13" s="140">
        <v>1.98</v>
      </c>
      <c r="J13" s="148">
        <v>2.3199999999999998</v>
      </c>
    </row>
    <row r="14" spans="1:10" x14ac:dyDescent="0.25">
      <c r="A14" s="2" t="s">
        <v>227</v>
      </c>
      <c r="B14" s="140">
        <v>1.67</v>
      </c>
      <c r="C14" s="140">
        <v>1.68</v>
      </c>
      <c r="D14" s="140">
        <v>1.68</v>
      </c>
      <c r="E14" s="140">
        <v>2.06</v>
      </c>
      <c r="F14" s="140">
        <v>2.36</v>
      </c>
      <c r="G14" s="140">
        <v>2.27</v>
      </c>
      <c r="H14" s="140">
        <v>2.23</v>
      </c>
      <c r="I14" s="140">
        <v>2.17</v>
      </c>
      <c r="J14" s="148">
        <v>2.09</v>
      </c>
    </row>
    <row r="15" spans="1:10" x14ac:dyDescent="0.25">
      <c r="A15" s="2" t="s">
        <v>237</v>
      </c>
      <c r="B15" s="140">
        <v>0</v>
      </c>
      <c r="C15" s="140">
        <v>0</v>
      </c>
      <c r="D15" s="140">
        <v>0</v>
      </c>
      <c r="E15" s="140">
        <v>0.14000000000000001</v>
      </c>
      <c r="F15" s="140">
        <v>1.19</v>
      </c>
      <c r="G15" s="140">
        <v>1.58</v>
      </c>
      <c r="H15" s="140">
        <v>1.72</v>
      </c>
      <c r="I15" s="140">
        <v>1.85</v>
      </c>
      <c r="J15" s="148">
        <v>1.38</v>
      </c>
    </row>
    <row r="16" spans="1:10" x14ac:dyDescent="0.25">
      <c r="A16" s="2" t="s">
        <v>219</v>
      </c>
      <c r="B16" s="140">
        <v>1.1599999999999999</v>
      </c>
      <c r="C16" s="140">
        <v>1.1499999999999999</v>
      </c>
      <c r="D16" s="140">
        <v>1.63</v>
      </c>
      <c r="E16" s="140">
        <v>1.49</v>
      </c>
      <c r="F16" s="140">
        <v>1.28</v>
      </c>
      <c r="G16" s="140">
        <v>1.22</v>
      </c>
      <c r="H16" s="140">
        <v>1.1599999999999999</v>
      </c>
      <c r="I16" s="140">
        <v>1.0900000000000001</v>
      </c>
      <c r="J16" s="148">
        <v>0.95</v>
      </c>
    </row>
    <row r="17" spans="1:10" x14ac:dyDescent="0.25">
      <c r="A17" s="160" t="s">
        <v>231</v>
      </c>
      <c r="B17" s="166">
        <v>81.95</v>
      </c>
      <c r="C17" s="166">
        <v>75.77</v>
      </c>
      <c r="D17" s="166">
        <v>84.01</v>
      </c>
      <c r="E17" s="166">
        <v>85.37</v>
      </c>
      <c r="F17" s="166">
        <v>90.7</v>
      </c>
      <c r="G17" s="166">
        <v>97.77</v>
      </c>
      <c r="H17" s="166">
        <v>100.98</v>
      </c>
      <c r="I17" s="166">
        <v>108.87</v>
      </c>
      <c r="J17" s="167">
        <v>120.3</v>
      </c>
    </row>
    <row r="19" spans="1:10" x14ac:dyDescent="0.25">
      <c r="A19" t="s">
        <v>63</v>
      </c>
    </row>
    <row r="21" spans="1:10" x14ac:dyDescent="0.25">
      <c r="A21" t="s">
        <v>570</v>
      </c>
    </row>
    <row r="22" spans="1:10" x14ac:dyDescent="0.25">
      <c r="A22" t="s">
        <v>571</v>
      </c>
    </row>
    <row r="24" spans="1:10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defaultColWidth="11.42578125" defaultRowHeight="15" x14ac:dyDescent="0.25"/>
  <cols>
    <col min="1" max="1" width="6.7109375" customWidth="1"/>
    <col min="2" max="2" width="29.7109375" customWidth="1"/>
    <col min="3" max="3" width="18.7109375" style="132" customWidth="1"/>
  </cols>
  <sheetData>
    <row r="1" spans="1:3" x14ac:dyDescent="0.25">
      <c r="A1" t="s">
        <v>239</v>
      </c>
    </row>
    <row r="3" spans="1:3" x14ac:dyDescent="0.25">
      <c r="A3" s="5" t="s">
        <v>1</v>
      </c>
      <c r="B3" s="4" t="s">
        <v>215</v>
      </c>
      <c r="C3" s="158" t="s">
        <v>240</v>
      </c>
    </row>
    <row r="4" spans="1:3" x14ac:dyDescent="0.25">
      <c r="A4" s="2">
        <v>2013</v>
      </c>
      <c r="B4" t="s">
        <v>228</v>
      </c>
      <c r="C4" s="133">
        <v>9.23</v>
      </c>
    </row>
    <row r="5" spans="1:3" x14ac:dyDescent="0.25">
      <c r="A5" s="2">
        <v>2013</v>
      </c>
      <c r="B5" t="s">
        <v>216</v>
      </c>
      <c r="C5" s="133">
        <v>23.1</v>
      </c>
    </row>
    <row r="6" spans="1:3" x14ac:dyDescent="0.25">
      <c r="A6" s="2">
        <v>2013</v>
      </c>
      <c r="B6" t="s">
        <v>217</v>
      </c>
      <c r="C6" s="133">
        <v>14.1</v>
      </c>
    </row>
    <row r="7" spans="1:3" x14ac:dyDescent="0.25">
      <c r="A7" s="2">
        <v>2013</v>
      </c>
      <c r="B7" t="s">
        <v>218</v>
      </c>
      <c r="C7" s="133">
        <v>21.12</v>
      </c>
    </row>
    <row r="8" spans="1:3" x14ac:dyDescent="0.25">
      <c r="A8" s="2">
        <v>2013</v>
      </c>
      <c r="B8" t="s">
        <v>219</v>
      </c>
      <c r="C8" s="133">
        <v>15.64</v>
      </c>
    </row>
    <row r="9" spans="1:3" x14ac:dyDescent="0.25">
      <c r="A9" s="2">
        <v>2013</v>
      </c>
      <c r="B9" t="s">
        <v>220</v>
      </c>
      <c r="C9" s="133">
        <v>50.24</v>
      </c>
    </row>
    <row r="10" spans="1:3" x14ac:dyDescent="0.25">
      <c r="A10" s="2">
        <v>2013</v>
      </c>
      <c r="B10" t="s">
        <v>222</v>
      </c>
      <c r="C10" s="133">
        <v>25.96</v>
      </c>
    </row>
    <row r="11" spans="1:3" x14ac:dyDescent="0.25">
      <c r="A11" s="2">
        <v>2014</v>
      </c>
      <c r="B11" t="s">
        <v>228</v>
      </c>
      <c r="C11" s="133">
        <v>9.44</v>
      </c>
    </row>
    <row r="12" spans="1:3" x14ac:dyDescent="0.25">
      <c r="A12" s="2">
        <v>2014</v>
      </c>
      <c r="B12" t="s">
        <v>216</v>
      </c>
      <c r="C12" s="133">
        <v>25.4</v>
      </c>
    </row>
    <row r="13" spans="1:3" x14ac:dyDescent="0.25">
      <c r="A13" s="2">
        <v>2014</v>
      </c>
      <c r="B13" t="s">
        <v>217</v>
      </c>
      <c r="C13" s="133">
        <v>14.65</v>
      </c>
    </row>
    <row r="14" spans="1:3" x14ac:dyDescent="0.25">
      <c r="A14" s="2">
        <v>2014</v>
      </c>
      <c r="B14" t="s">
        <v>218</v>
      </c>
      <c r="C14" s="133">
        <v>22.39</v>
      </c>
    </row>
    <row r="15" spans="1:3" x14ac:dyDescent="0.25">
      <c r="A15" s="2">
        <v>2014</v>
      </c>
      <c r="B15" t="s">
        <v>219</v>
      </c>
      <c r="C15" s="133">
        <v>18.260000000000002</v>
      </c>
    </row>
    <row r="16" spans="1:3" x14ac:dyDescent="0.25">
      <c r="A16" s="2">
        <v>2014</v>
      </c>
      <c r="B16" t="s">
        <v>220</v>
      </c>
      <c r="C16" s="133">
        <v>59.16</v>
      </c>
    </row>
    <row r="17" spans="1:3" x14ac:dyDescent="0.25">
      <c r="A17" s="2">
        <v>2014</v>
      </c>
      <c r="B17" t="s">
        <v>222</v>
      </c>
      <c r="C17" s="133">
        <v>30.44</v>
      </c>
    </row>
    <row r="18" spans="1:3" x14ac:dyDescent="0.25">
      <c r="A18" s="2">
        <v>2015</v>
      </c>
      <c r="B18" t="s">
        <v>228</v>
      </c>
      <c r="C18" s="133">
        <v>9.42</v>
      </c>
    </row>
    <row r="19" spans="1:3" x14ac:dyDescent="0.25">
      <c r="A19" s="2">
        <v>2015</v>
      </c>
      <c r="B19" t="s">
        <v>216</v>
      </c>
      <c r="C19" s="133">
        <v>27.35</v>
      </c>
    </row>
    <row r="20" spans="1:3" x14ac:dyDescent="0.25">
      <c r="A20" s="2">
        <v>2015</v>
      </c>
      <c r="B20" t="s">
        <v>217</v>
      </c>
      <c r="C20" s="133">
        <v>14.8</v>
      </c>
    </row>
    <row r="21" spans="1:3" x14ac:dyDescent="0.25">
      <c r="A21" s="2">
        <v>2015</v>
      </c>
      <c r="B21" t="s">
        <v>218</v>
      </c>
      <c r="C21" s="133">
        <v>24.85</v>
      </c>
    </row>
    <row r="22" spans="1:3" x14ac:dyDescent="0.25">
      <c r="A22" s="2">
        <v>2015</v>
      </c>
      <c r="B22" t="s">
        <v>219</v>
      </c>
      <c r="C22" s="133">
        <v>20.8</v>
      </c>
    </row>
    <row r="23" spans="1:3" x14ac:dyDescent="0.25">
      <c r="A23" s="2">
        <v>2015</v>
      </c>
      <c r="B23" t="s">
        <v>220</v>
      </c>
      <c r="C23" s="133">
        <v>68.06</v>
      </c>
    </row>
    <row r="24" spans="1:3" x14ac:dyDescent="0.25">
      <c r="A24" s="2">
        <v>2015</v>
      </c>
      <c r="B24" t="s">
        <v>222</v>
      </c>
      <c r="C24" s="133">
        <v>35.630000000000003</v>
      </c>
    </row>
    <row r="25" spans="1:3" x14ac:dyDescent="0.25">
      <c r="A25" s="2">
        <v>2016</v>
      </c>
      <c r="B25" t="s">
        <v>216</v>
      </c>
      <c r="C25" s="133">
        <v>28.84</v>
      </c>
    </row>
    <row r="26" spans="1:3" x14ac:dyDescent="0.25">
      <c r="A26" s="2">
        <v>2016</v>
      </c>
      <c r="B26" t="s">
        <v>217</v>
      </c>
      <c r="C26" s="133">
        <v>13.63</v>
      </c>
    </row>
    <row r="27" spans="1:3" x14ac:dyDescent="0.25">
      <c r="A27" s="2">
        <v>2016</v>
      </c>
      <c r="B27" t="s">
        <v>218</v>
      </c>
      <c r="C27" s="133">
        <v>26.75</v>
      </c>
    </row>
    <row r="28" spans="1:3" x14ac:dyDescent="0.25">
      <c r="A28" s="2">
        <v>2016</v>
      </c>
      <c r="B28" t="s">
        <v>219</v>
      </c>
      <c r="C28" s="133">
        <v>20.94</v>
      </c>
    </row>
    <row r="29" spans="1:3" x14ac:dyDescent="0.25">
      <c r="A29" s="2">
        <v>2016</v>
      </c>
      <c r="B29" t="s">
        <v>220</v>
      </c>
      <c r="C29" s="133">
        <v>76.819999999999993</v>
      </c>
    </row>
    <row r="30" spans="1:3" x14ac:dyDescent="0.25">
      <c r="A30" s="2">
        <v>2016</v>
      </c>
      <c r="B30" t="s">
        <v>221</v>
      </c>
      <c r="C30" s="133">
        <v>11.26</v>
      </c>
    </row>
    <row r="31" spans="1:3" x14ac:dyDescent="0.25">
      <c r="A31" s="2">
        <v>2016</v>
      </c>
      <c r="B31" t="s">
        <v>222</v>
      </c>
      <c r="C31" s="133">
        <v>40.28</v>
      </c>
    </row>
    <row r="32" spans="1:3" x14ac:dyDescent="0.25">
      <c r="A32" s="2">
        <v>2017</v>
      </c>
      <c r="B32" t="s">
        <v>216</v>
      </c>
      <c r="C32" s="133">
        <v>30.25</v>
      </c>
    </row>
    <row r="33" spans="1:3" x14ac:dyDescent="0.25">
      <c r="A33" s="2">
        <v>2017</v>
      </c>
      <c r="B33" t="s">
        <v>217</v>
      </c>
      <c r="C33" s="133">
        <v>14.23</v>
      </c>
    </row>
    <row r="34" spans="1:3" x14ac:dyDescent="0.25">
      <c r="A34" s="2">
        <v>2017</v>
      </c>
      <c r="B34" t="s">
        <v>218</v>
      </c>
      <c r="C34" s="133">
        <v>28.19</v>
      </c>
    </row>
    <row r="35" spans="1:3" x14ac:dyDescent="0.25">
      <c r="A35" s="2">
        <v>2017</v>
      </c>
      <c r="B35" t="s">
        <v>219</v>
      </c>
      <c r="C35" s="133">
        <v>21.28</v>
      </c>
    </row>
    <row r="36" spans="1:3" x14ac:dyDescent="0.25">
      <c r="A36" s="2">
        <v>2017</v>
      </c>
      <c r="B36" t="s">
        <v>220</v>
      </c>
      <c r="C36" s="133">
        <v>85.38</v>
      </c>
    </row>
    <row r="37" spans="1:3" x14ac:dyDescent="0.25">
      <c r="A37" s="2">
        <v>2017</v>
      </c>
      <c r="B37" t="s">
        <v>221</v>
      </c>
      <c r="C37" s="133">
        <v>13.33</v>
      </c>
    </row>
    <row r="38" spans="1:3" x14ac:dyDescent="0.25">
      <c r="A38" s="2">
        <v>2017</v>
      </c>
      <c r="B38" t="s">
        <v>222</v>
      </c>
      <c r="C38" s="133">
        <v>44.11</v>
      </c>
    </row>
    <row r="39" spans="1:3" x14ac:dyDescent="0.25">
      <c r="A39" s="2">
        <v>2018</v>
      </c>
      <c r="B39" t="s">
        <v>216</v>
      </c>
      <c r="C39" s="133">
        <v>31.68</v>
      </c>
    </row>
    <row r="40" spans="1:3" x14ac:dyDescent="0.25">
      <c r="A40" s="2">
        <v>2018</v>
      </c>
      <c r="B40" t="s">
        <v>217</v>
      </c>
      <c r="C40" s="133">
        <v>14.3</v>
      </c>
    </row>
    <row r="41" spans="1:3" x14ac:dyDescent="0.25">
      <c r="A41" s="2">
        <v>2018</v>
      </c>
      <c r="B41" t="s">
        <v>218</v>
      </c>
      <c r="C41" s="133">
        <v>29.34</v>
      </c>
    </row>
    <row r="42" spans="1:3" x14ac:dyDescent="0.25">
      <c r="A42" s="2">
        <v>2018</v>
      </c>
      <c r="B42" t="s">
        <v>219</v>
      </c>
      <c r="C42" s="133">
        <v>21.38</v>
      </c>
    </row>
    <row r="43" spans="1:3" x14ac:dyDescent="0.25">
      <c r="A43" s="2">
        <v>2018</v>
      </c>
      <c r="B43" t="s">
        <v>220</v>
      </c>
      <c r="C43" s="133">
        <v>94.77</v>
      </c>
    </row>
    <row r="44" spans="1:3" x14ac:dyDescent="0.25">
      <c r="A44" s="2">
        <v>2018</v>
      </c>
      <c r="B44" t="s">
        <v>221</v>
      </c>
      <c r="C44" s="133">
        <v>15.57</v>
      </c>
    </row>
    <row r="45" spans="1:3" x14ac:dyDescent="0.25">
      <c r="A45" s="2">
        <v>2018</v>
      </c>
      <c r="B45" t="s">
        <v>222</v>
      </c>
      <c r="C45" s="133">
        <v>47.96</v>
      </c>
    </row>
    <row r="46" spans="1:3" x14ac:dyDescent="0.25">
      <c r="A46" s="2">
        <v>2019</v>
      </c>
      <c r="B46" t="s">
        <v>216</v>
      </c>
      <c r="C46" s="133">
        <v>25.88</v>
      </c>
    </row>
    <row r="47" spans="1:3" x14ac:dyDescent="0.25">
      <c r="A47" s="2">
        <v>2019</v>
      </c>
      <c r="B47" t="s">
        <v>217</v>
      </c>
      <c r="C47" s="133">
        <v>14.96</v>
      </c>
    </row>
    <row r="48" spans="1:3" x14ac:dyDescent="0.25">
      <c r="A48" s="2">
        <v>2019</v>
      </c>
      <c r="B48" t="s">
        <v>218</v>
      </c>
      <c r="C48" s="133">
        <v>31.31</v>
      </c>
    </row>
    <row r="49" spans="1:3" x14ac:dyDescent="0.25">
      <c r="A49" s="2">
        <v>2019</v>
      </c>
      <c r="B49" t="s">
        <v>219</v>
      </c>
      <c r="C49" s="133">
        <v>21.87</v>
      </c>
    </row>
    <row r="50" spans="1:3" x14ac:dyDescent="0.25">
      <c r="A50" s="2">
        <v>2019</v>
      </c>
      <c r="B50" t="s">
        <v>220</v>
      </c>
      <c r="C50" s="133">
        <v>107.6</v>
      </c>
    </row>
    <row r="51" spans="1:3" x14ac:dyDescent="0.25">
      <c r="A51" s="2">
        <v>2019</v>
      </c>
      <c r="B51" t="s">
        <v>221</v>
      </c>
      <c r="C51" s="133">
        <v>18.27</v>
      </c>
    </row>
    <row r="52" spans="1:3" x14ac:dyDescent="0.25">
      <c r="A52" s="2">
        <v>2019</v>
      </c>
      <c r="B52" t="s">
        <v>222</v>
      </c>
      <c r="C52" s="133">
        <v>53.73</v>
      </c>
    </row>
    <row r="53" spans="1:3" x14ac:dyDescent="0.25">
      <c r="A53" s="2">
        <v>2020</v>
      </c>
      <c r="B53" t="s">
        <v>216</v>
      </c>
      <c r="C53" s="133">
        <v>28.75</v>
      </c>
    </row>
    <row r="54" spans="1:3" x14ac:dyDescent="0.25">
      <c r="A54" s="2">
        <v>2020</v>
      </c>
      <c r="B54" t="s">
        <v>217</v>
      </c>
      <c r="C54" s="133">
        <v>14.46</v>
      </c>
    </row>
    <row r="55" spans="1:3" x14ac:dyDescent="0.25">
      <c r="A55" s="2">
        <v>2020</v>
      </c>
      <c r="B55" t="s">
        <v>218</v>
      </c>
      <c r="C55" s="133">
        <v>32.549999999999997</v>
      </c>
    </row>
    <row r="56" spans="1:3" x14ac:dyDescent="0.25">
      <c r="A56" s="2">
        <v>2020</v>
      </c>
      <c r="B56" t="s">
        <v>219</v>
      </c>
      <c r="C56" s="133">
        <v>29.17</v>
      </c>
    </row>
    <row r="57" spans="1:3" x14ac:dyDescent="0.25">
      <c r="A57" s="2">
        <v>2020</v>
      </c>
      <c r="B57" t="s">
        <v>220</v>
      </c>
      <c r="C57" s="133">
        <v>116.8</v>
      </c>
    </row>
    <row r="58" spans="1:3" x14ac:dyDescent="0.25">
      <c r="A58" s="2">
        <v>2020</v>
      </c>
      <c r="B58" t="s">
        <v>221</v>
      </c>
      <c r="C58" s="133">
        <v>20.62</v>
      </c>
    </row>
    <row r="59" spans="1:3" x14ac:dyDescent="0.25">
      <c r="A59" s="2">
        <v>2020</v>
      </c>
      <c r="B59" t="s">
        <v>222</v>
      </c>
      <c r="C59" s="133">
        <v>58.8</v>
      </c>
    </row>
    <row r="60" spans="1:3" x14ac:dyDescent="0.25">
      <c r="A60" s="2">
        <v>2021</v>
      </c>
      <c r="B60" t="s">
        <v>216</v>
      </c>
      <c r="C60" s="133">
        <v>31.98</v>
      </c>
    </row>
    <row r="61" spans="1:3" x14ac:dyDescent="0.25">
      <c r="A61" s="2">
        <v>2021</v>
      </c>
      <c r="B61" t="s">
        <v>217</v>
      </c>
      <c r="C61" s="133">
        <v>14.22</v>
      </c>
    </row>
    <row r="62" spans="1:3" x14ac:dyDescent="0.25">
      <c r="A62" s="2">
        <v>2021</v>
      </c>
      <c r="B62" t="s">
        <v>218</v>
      </c>
      <c r="C62" s="133">
        <v>34.1</v>
      </c>
    </row>
    <row r="63" spans="1:3" x14ac:dyDescent="0.25">
      <c r="A63" s="2">
        <v>2021</v>
      </c>
      <c r="B63" t="s">
        <v>219</v>
      </c>
      <c r="C63" s="133">
        <v>36.5</v>
      </c>
    </row>
    <row r="64" spans="1:3" x14ac:dyDescent="0.25">
      <c r="A64" s="2">
        <v>2021</v>
      </c>
      <c r="B64" t="s">
        <v>220</v>
      </c>
      <c r="C64" s="133">
        <v>130.47999999999999</v>
      </c>
    </row>
    <row r="65" spans="1:3" x14ac:dyDescent="0.25">
      <c r="A65" s="2">
        <v>2021</v>
      </c>
      <c r="B65" t="s">
        <v>221</v>
      </c>
      <c r="C65" s="133">
        <v>23.01</v>
      </c>
    </row>
    <row r="66" spans="1:3" x14ac:dyDescent="0.25">
      <c r="A66" s="8">
        <v>2021</v>
      </c>
      <c r="B66" s="10" t="s">
        <v>222</v>
      </c>
      <c r="C66" s="135">
        <v>63.15</v>
      </c>
    </row>
    <row r="68" spans="1:3" x14ac:dyDescent="0.25">
      <c r="A68" t="s">
        <v>63</v>
      </c>
    </row>
    <row r="70" spans="1:3" x14ac:dyDescent="0.25">
      <c r="A70" t="s">
        <v>570</v>
      </c>
    </row>
    <row r="71" spans="1:3" x14ac:dyDescent="0.25">
      <c r="A71" t="s">
        <v>571</v>
      </c>
    </row>
    <row r="73" spans="1:3" x14ac:dyDescent="0.25">
      <c r="A7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ColWidth="11.42578125" defaultRowHeight="15" x14ac:dyDescent="0.25"/>
  <cols>
    <col min="1" max="1" width="44.7109375" customWidth="1"/>
    <col min="2" max="2" width="25.7109375" customWidth="1"/>
    <col min="3" max="3" width="30.7109375" customWidth="1"/>
    <col min="4" max="4" width="10.7109375" customWidth="1"/>
  </cols>
  <sheetData>
    <row r="1" spans="1:4" x14ac:dyDescent="0.25">
      <c r="A1" t="s">
        <v>241</v>
      </c>
    </row>
    <row r="3" spans="1:4" x14ac:dyDescent="0.25">
      <c r="A3" s="5" t="s">
        <v>242</v>
      </c>
      <c r="B3" s="4" t="s">
        <v>201</v>
      </c>
      <c r="C3" s="4" t="s">
        <v>243</v>
      </c>
      <c r="D3" s="6" t="s">
        <v>244</v>
      </c>
    </row>
    <row r="4" spans="1:4" x14ac:dyDescent="0.25">
      <c r="A4" s="2" t="s">
        <v>140</v>
      </c>
      <c r="B4" s="131">
        <v>473.5</v>
      </c>
      <c r="C4" s="131">
        <v>2006.6</v>
      </c>
      <c r="D4" s="74">
        <v>0.29599999999999999</v>
      </c>
    </row>
    <row r="5" spans="1:4" x14ac:dyDescent="0.25">
      <c r="A5" s="2" t="s">
        <v>128</v>
      </c>
      <c r="B5" s="131">
        <v>499.4</v>
      </c>
      <c r="C5" s="131">
        <v>1959.9</v>
      </c>
      <c r="D5" s="74">
        <v>0.28899999999999998</v>
      </c>
    </row>
    <row r="6" spans="1:4" x14ac:dyDescent="0.25">
      <c r="A6" s="2" t="s">
        <v>245</v>
      </c>
      <c r="B6" s="131">
        <v>43.2</v>
      </c>
      <c r="C6" s="131">
        <v>86</v>
      </c>
      <c r="D6" s="74">
        <v>1.2999999999999999E-2</v>
      </c>
    </row>
    <row r="7" spans="1:4" x14ac:dyDescent="0.25">
      <c r="A7" s="2" t="s">
        <v>246</v>
      </c>
      <c r="B7" s="131">
        <v>11.9</v>
      </c>
      <c r="C7" s="131">
        <v>44.6</v>
      </c>
      <c r="D7" s="74">
        <v>7.0000000000000001E-3</v>
      </c>
    </row>
    <row r="8" spans="1:4" x14ac:dyDescent="0.25">
      <c r="A8" s="2" t="s">
        <v>247</v>
      </c>
      <c r="B8" s="131">
        <v>3.7</v>
      </c>
      <c r="C8" s="131">
        <v>4.9000000000000004</v>
      </c>
      <c r="D8" s="74">
        <v>1E-3</v>
      </c>
    </row>
    <row r="9" spans="1:4" x14ac:dyDescent="0.25">
      <c r="A9" s="2" t="s">
        <v>248</v>
      </c>
      <c r="B9" s="131">
        <v>1.2</v>
      </c>
      <c r="C9" s="131">
        <v>2.4</v>
      </c>
      <c r="D9" s="74">
        <v>0</v>
      </c>
    </row>
    <row r="10" spans="1:4" x14ac:dyDescent="0.25">
      <c r="A10" s="2" t="s">
        <v>141</v>
      </c>
      <c r="B10" s="131">
        <v>0.1</v>
      </c>
      <c r="C10" s="131">
        <v>0.1</v>
      </c>
      <c r="D10" s="74">
        <v>0</v>
      </c>
    </row>
    <row r="11" spans="1:4" x14ac:dyDescent="0.25">
      <c r="A11" s="2" t="s">
        <v>249</v>
      </c>
      <c r="B11" s="131">
        <v>1.7</v>
      </c>
      <c r="C11" s="131">
        <v>3.3</v>
      </c>
      <c r="D11" s="74">
        <v>0</v>
      </c>
    </row>
    <row r="12" spans="1:4" x14ac:dyDescent="0.25">
      <c r="A12" s="8" t="s">
        <v>250</v>
      </c>
      <c r="B12" s="134">
        <v>767.3</v>
      </c>
      <c r="C12" s="134">
        <v>2674.6</v>
      </c>
      <c r="D12" s="75">
        <v>0.39400000000000002</v>
      </c>
    </row>
    <row r="14" spans="1:4" x14ac:dyDescent="0.25">
      <c r="A14" t="s">
        <v>63</v>
      </c>
    </row>
    <row r="16" spans="1:4" x14ac:dyDescent="0.25">
      <c r="A16" t="s">
        <v>570</v>
      </c>
    </row>
    <row r="17" spans="1:1" x14ac:dyDescent="0.25">
      <c r="A17" t="s">
        <v>571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11.42578125" defaultRowHeight="15" x14ac:dyDescent="0.25"/>
  <cols>
    <col min="1" max="1" width="23.7109375" customWidth="1"/>
    <col min="2" max="2" width="84.7109375" customWidth="1"/>
    <col min="3" max="3" width="25.7109375" customWidth="1"/>
    <col min="4" max="4" width="24.7109375" customWidth="1"/>
    <col min="5" max="5" width="53.7109375" customWidth="1"/>
  </cols>
  <sheetData>
    <row r="1" spans="1:5" x14ac:dyDescent="0.25">
      <c r="A1" t="s">
        <v>251</v>
      </c>
    </row>
    <row r="3" spans="1:5" x14ac:dyDescent="0.25">
      <c r="A3" s="5" t="s">
        <v>252</v>
      </c>
      <c r="B3" s="4" t="s">
        <v>253</v>
      </c>
      <c r="C3" s="4" t="s">
        <v>145</v>
      </c>
      <c r="D3" s="4" t="s">
        <v>254</v>
      </c>
      <c r="E3" s="6" t="s">
        <v>255</v>
      </c>
    </row>
    <row r="4" spans="1:5" x14ac:dyDescent="0.25">
      <c r="A4" s="2" t="s">
        <v>256</v>
      </c>
      <c r="B4" t="s">
        <v>257</v>
      </c>
      <c r="C4" s="76">
        <v>1617.5</v>
      </c>
      <c r="D4" s="77">
        <v>0.55300000000000005</v>
      </c>
      <c r="E4" s="78">
        <v>0.152</v>
      </c>
    </row>
    <row r="5" spans="1:5" x14ac:dyDescent="0.25">
      <c r="A5" s="2" t="s">
        <v>258</v>
      </c>
      <c r="B5" t="s">
        <v>259</v>
      </c>
      <c r="C5" s="76">
        <v>748.5</v>
      </c>
      <c r="D5" s="77">
        <v>0.25600000000000001</v>
      </c>
      <c r="E5" s="78">
        <v>0.11700000000000001</v>
      </c>
    </row>
    <row r="6" spans="1:5" x14ac:dyDescent="0.25">
      <c r="A6" s="2" t="s">
        <v>260</v>
      </c>
      <c r="B6" t="s">
        <v>261</v>
      </c>
      <c r="C6" s="76">
        <v>150.5</v>
      </c>
      <c r="D6" s="77">
        <v>5.0999999999999997E-2</v>
      </c>
      <c r="E6" s="78">
        <v>0.307</v>
      </c>
    </row>
    <row r="7" spans="1:5" x14ac:dyDescent="0.25">
      <c r="A7" s="2" t="s">
        <v>262</v>
      </c>
      <c r="B7" t="s">
        <v>263</v>
      </c>
      <c r="C7" s="76">
        <v>33.6</v>
      </c>
      <c r="D7" s="77">
        <v>1.0999999999999999E-2</v>
      </c>
      <c r="E7" s="78">
        <v>0.26700000000000002</v>
      </c>
    </row>
    <row r="8" spans="1:5" x14ac:dyDescent="0.25">
      <c r="A8" s="2" t="s">
        <v>264</v>
      </c>
      <c r="B8" t="s">
        <v>265</v>
      </c>
      <c r="C8" s="76">
        <v>19.899999999999999</v>
      </c>
      <c r="D8" s="77">
        <v>7.0000000000000001E-3</v>
      </c>
      <c r="E8" s="78">
        <v>0.34100000000000003</v>
      </c>
    </row>
    <row r="9" spans="1:5" x14ac:dyDescent="0.25">
      <c r="A9" s="2" t="s">
        <v>266</v>
      </c>
      <c r="B9" t="s">
        <v>267</v>
      </c>
      <c r="C9" s="76">
        <v>13</v>
      </c>
      <c r="D9" s="77">
        <v>4.0000000000000001E-3</v>
      </c>
      <c r="E9" s="78">
        <v>0.224</v>
      </c>
    </row>
    <row r="10" spans="1:5" x14ac:dyDescent="0.25">
      <c r="A10" s="2" t="s">
        <v>268</v>
      </c>
      <c r="B10" t="s">
        <v>269</v>
      </c>
      <c r="C10" s="76">
        <v>11.6</v>
      </c>
      <c r="D10" s="77">
        <v>4.0000000000000001E-3</v>
      </c>
      <c r="E10" s="78">
        <v>0.19500000000000001</v>
      </c>
    </row>
    <row r="11" spans="1:5" x14ac:dyDescent="0.25">
      <c r="A11" s="2" t="s">
        <v>270</v>
      </c>
      <c r="B11" t="s">
        <v>271</v>
      </c>
      <c r="C11" s="76">
        <v>10.7</v>
      </c>
      <c r="D11" s="77">
        <v>4.0000000000000001E-3</v>
      </c>
      <c r="E11" s="78">
        <v>0.13</v>
      </c>
    </row>
    <row r="12" spans="1:5" x14ac:dyDescent="0.25">
      <c r="A12" s="2" t="s">
        <v>272</v>
      </c>
      <c r="B12" t="s">
        <v>273</v>
      </c>
      <c r="C12" s="76">
        <v>10.7</v>
      </c>
      <c r="D12" s="77">
        <v>4.0000000000000001E-3</v>
      </c>
      <c r="E12" s="78">
        <v>0.23100000000000001</v>
      </c>
    </row>
    <row r="13" spans="1:5" x14ac:dyDescent="0.25">
      <c r="A13" s="2" t="s">
        <v>274</v>
      </c>
      <c r="B13" t="s">
        <v>275</v>
      </c>
      <c r="C13" s="76">
        <v>10.4</v>
      </c>
      <c r="D13" s="77">
        <v>4.0000000000000001E-3</v>
      </c>
      <c r="E13" s="78">
        <v>0.34799999999999998</v>
      </c>
    </row>
    <row r="14" spans="1:5" x14ac:dyDescent="0.25">
      <c r="A14" s="2" t="s">
        <v>276</v>
      </c>
      <c r="B14" t="s">
        <v>277</v>
      </c>
      <c r="C14" s="76">
        <v>10.3</v>
      </c>
      <c r="D14" s="77">
        <v>4.0000000000000001E-3</v>
      </c>
      <c r="E14" s="78">
        <v>0.217</v>
      </c>
    </row>
    <row r="15" spans="1:5" x14ac:dyDescent="0.25">
      <c r="A15" s="2" t="s">
        <v>278</v>
      </c>
      <c r="B15" t="s">
        <v>279</v>
      </c>
      <c r="C15" s="76">
        <v>8.9</v>
      </c>
      <c r="D15" s="77">
        <v>3.0000000000000001E-3</v>
      </c>
      <c r="E15" s="78">
        <v>0.17499999999999999</v>
      </c>
    </row>
    <row r="16" spans="1:5" x14ac:dyDescent="0.25">
      <c r="A16" s="2" t="s">
        <v>280</v>
      </c>
      <c r="B16" t="s">
        <v>281</v>
      </c>
      <c r="C16" s="76">
        <v>8.1999999999999993</v>
      </c>
      <c r="D16" s="77">
        <v>3.0000000000000001E-3</v>
      </c>
      <c r="E16" s="78">
        <v>0.21199999999999999</v>
      </c>
    </row>
    <row r="17" spans="1:5" x14ac:dyDescent="0.25">
      <c r="A17" s="2" t="s">
        <v>282</v>
      </c>
      <c r="B17" t="s">
        <v>283</v>
      </c>
      <c r="C17" s="76">
        <v>8.1999999999999993</v>
      </c>
      <c r="D17" s="77">
        <v>3.0000000000000001E-3</v>
      </c>
      <c r="E17" s="78">
        <v>0.37</v>
      </c>
    </row>
    <row r="18" spans="1:5" x14ac:dyDescent="0.25">
      <c r="A18" s="2" t="s">
        <v>284</v>
      </c>
      <c r="B18" t="s">
        <v>285</v>
      </c>
      <c r="C18" s="76">
        <v>6.8</v>
      </c>
      <c r="D18" s="77">
        <v>2E-3</v>
      </c>
      <c r="E18" s="78">
        <v>0.23</v>
      </c>
    </row>
    <row r="19" spans="1:5" x14ac:dyDescent="0.25">
      <c r="A19" s="2" t="s">
        <v>286</v>
      </c>
      <c r="B19" t="s">
        <v>287</v>
      </c>
      <c r="C19" s="76">
        <v>6.7</v>
      </c>
      <c r="D19" s="77">
        <v>2E-3</v>
      </c>
      <c r="E19" s="78">
        <v>0.309</v>
      </c>
    </row>
    <row r="20" spans="1:5" x14ac:dyDescent="0.25">
      <c r="A20" s="2" t="s">
        <v>288</v>
      </c>
      <c r="B20" t="s">
        <v>289</v>
      </c>
      <c r="C20" s="76">
        <v>6.3</v>
      </c>
      <c r="D20" s="77">
        <v>2E-3</v>
      </c>
      <c r="E20" s="78">
        <v>0.189</v>
      </c>
    </row>
    <row r="21" spans="1:5" x14ac:dyDescent="0.25">
      <c r="A21" s="2" t="s">
        <v>290</v>
      </c>
      <c r="B21" t="s">
        <v>291</v>
      </c>
      <c r="C21" s="76">
        <v>6.2</v>
      </c>
      <c r="D21" s="77">
        <v>2E-3</v>
      </c>
      <c r="E21" s="78">
        <v>0.19400000000000001</v>
      </c>
    </row>
    <row r="22" spans="1:5" x14ac:dyDescent="0.25">
      <c r="A22" s="2" t="s">
        <v>292</v>
      </c>
      <c r="B22" t="s">
        <v>293</v>
      </c>
      <c r="C22" s="76">
        <v>6</v>
      </c>
      <c r="D22" s="77">
        <v>2E-3</v>
      </c>
      <c r="E22" s="78">
        <v>0.22500000000000001</v>
      </c>
    </row>
    <row r="23" spans="1:5" x14ac:dyDescent="0.25">
      <c r="A23" s="8" t="s">
        <v>294</v>
      </c>
      <c r="B23" s="10" t="s">
        <v>295</v>
      </c>
      <c r="C23" s="79">
        <v>5.8</v>
      </c>
      <c r="D23" s="80">
        <v>2E-3</v>
      </c>
      <c r="E23" s="81">
        <v>0.19</v>
      </c>
    </row>
    <row r="25" spans="1:5" x14ac:dyDescent="0.25">
      <c r="A25" t="s">
        <v>63</v>
      </c>
    </row>
    <row r="27" spans="1:5" x14ac:dyDescent="0.25">
      <c r="A27" t="s">
        <v>570</v>
      </c>
    </row>
    <row r="28" spans="1:5" x14ac:dyDescent="0.25">
      <c r="A28" t="s">
        <v>571</v>
      </c>
    </row>
    <row r="30" spans="1:5" x14ac:dyDescent="0.2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/>
  </sheetViews>
  <sheetFormatPr defaultColWidth="11.42578125" defaultRowHeight="15" x14ac:dyDescent="0.25"/>
  <cols>
    <col min="1" max="1" width="23.7109375" customWidth="1"/>
    <col min="2" max="2" width="157.7109375" customWidth="1"/>
    <col min="3" max="3" width="25.7109375" style="132" customWidth="1"/>
    <col min="4" max="4" width="36.7109375" customWidth="1"/>
  </cols>
  <sheetData>
    <row r="1" spans="1:4" x14ac:dyDescent="0.25">
      <c r="A1" t="s">
        <v>296</v>
      </c>
    </row>
    <row r="3" spans="1:4" x14ac:dyDescent="0.25">
      <c r="A3" s="5" t="s">
        <v>252</v>
      </c>
      <c r="B3" s="4" t="s">
        <v>253</v>
      </c>
      <c r="C3" s="169" t="s">
        <v>145</v>
      </c>
      <c r="D3" s="6" t="s">
        <v>297</v>
      </c>
    </row>
    <row r="4" spans="1:4" x14ac:dyDescent="0.25">
      <c r="A4" s="2" t="s">
        <v>298</v>
      </c>
      <c r="B4" t="s">
        <v>299</v>
      </c>
      <c r="C4" s="131">
        <v>330</v>
      </c>
      <c r="D4" s="82">
        <v>0.20399999999999999</v>
      </c>
    </row>
    <row r="5" spans="1:4" x14ac:dyDescent="0.25">
      <c r="A5" s="2" t="s">
        <v>300</v>
      </c>
      <c r="B5" t="s">
        <v>301</v>
      </c>
      <c r="C5" s="131">
        <v>282.8</v>
      </c>
      <c r="D5" s="82">
        <v>0.17499999999999999</v>
      </c>
    </row>
    <row r="6" spans="1:4" x14ac:dyDescent="0.25">
      <c r="A6" s="2" t="s">
        <v>302</v>
      </c>
      <c r="B6" t="s">
        <v>303</v>
      </c>
      <c r="C6" s="131">
        <v>231.9</v>
      </c>
      <c r="D6" s="82">
        <v>0.14299999999999999</v>
      </c>
    </row>
    <row r="7" spans="1:4" x14ac:dyDescent="0.25">
      <c r="A7" s="2" t="s">
        <v>304</v>
      </c>
      <c r="B7" t="s">
        <v>305</v>
      </c>
      <c r="C7" s="131">
        <v>160.5</v>
      </c>
      <c r="D7" s="82">
        <v>9.9000000000000005E-2</v>
      </c>
    </row>
    <row r="8" spans="1:4" x14ac:dyDescent="0.25">
      <c r="A8" s="2" t="s">
        <v>306</v>
      </c>
      <c r="B8" t="s">
        <v>307</v>
      </c>
      <c r="C8" s="131">
        <v>121.7</v>
      </c>
      <c r="D8" s="82">
        <v>7.4999999999999997E-2</v>
      </c>
    </row>
    <row r="9" spans="1:4" x14ac:dyDescent="0.25">
      <c r="A9" s="2" t="s">
        <v>308</v>
      </c>
      <c r="B9" t="s">
        <v>309</v>
      </c>
      <c r="C9" s="131">
        <v>89.4</v>
      </c>
      <c r="D9" s="82">
        <v>5.5E-2</v>
      </c>
    </row>
    <row r="10" spans="1:4" x14ac:dyDescent="0.25">
      <c r="A10" s="2" t="s">
        <v>310</v>
      </c>
      <c r="B10" t="s">
        <v>311</v>
      </c>
      <c r="C10" s="131">
        <v>52.1</v>
      </c>
      <c r="D10" s="82">
        <v>3.2000000000000001E-2</v>
      </c>
    </row>
    <row r="11" spans="1:4" x14ac:dyDescent="0.25">
      <c r="A11" s="2" t="s">
        <v>312</v>
      </c>
      <c r="B11" t="s">
        <v>313</v>
      </c>
      <c r="C11" s="131">
        <v>46.8</v>
      </c>
      <c r="D11" s="82">
        <v>2.9000000000000001E-2</v>
      </c>
    </row>
    <row r="12" spans="1:4" x14ac:dyDescent="0.25">
      <c r="A12" s="2" t="s">
        <v>314</v>
      </c>
      <c r="B12" t="s">
        <v>315</v>
      </c>
      <c r="C12" s="131">
        <v>28.9</v>
      </c>
      <c r="D12" s="82">
        <v>1.7999999999999999E-2</v>
      </c>
    </row>
    <row r="13" spans="1:4" x14ac:dyDescent="0.25">
      <c r="A13" s="2" t="s">
        <v>316</v>
      </c>
      <c r="B13" t="s">
        <v>317</v>
      </c>
      <c r="C13" s="131">
        <v>26.9</v>
      </c>
      <c r="D13" s="82">
        <v>1.7000000000000001E-2</v>
      </c>
    </row>
    <row r="14" spans="1:4" x14ac:dyDescent="0.25">
      <c r="A14" s="2" t="s">
        <v>318</v>
      </c>
      <c r="B14" t="s">
        <v>319</v>
      </c>
      <c r="C14" s="131">
        <v>23.2</v>
      </c>
      <c r="D14" s="82">
        <v>1.4E-2</v>
      </c>
    </row>
    <row r="15" spans="1:4" x14ac:dyDescent="0.25">
      <c r="A15" s="2" t="s">
        <v>320</v>
      </c>
      <c r="B15" t="s">
        <v>321</v>
      </c>
      <c r="C15" s="131">
        <v>17.399999999999999</v>
      </c>
      <c r="D15" s="82">
        <v>1.0999999999999999E-2</v>
      </c>
    </row>
    <row r="16" spans="1:4" x14ac:dyDescent="0.25">
      <c r="A16" s="2" t="s">
        <v>322</v>
      </c>
      <c r="B16" t="s">
        <v>323</v>
      </c>
      <c r="C16" s="131">
        <v>17.3</v>
      </c>
      <c r="D16" s="82">
        <v>1.0999999999999999E-2</v>
      </c>
    </row>
    <row r="17" spans="1:4" x14ac:dyDescent="0.25">
      <c r="A17" s="2" t="s">
        <v>324</v>
      </c>
      <c r="B17" t="s">
        <v>325</v>
      </c>
      <c r="C17" s="131">
        <v>16.600000000000001</v>
      </c>
      <c r="D17" s="82">
        <v>0.01</v>
      </c>
    </row>
    <row r="18" spans="1:4" x14ac:dyDescent="0.25">
      <c r="A18" s="2" t="s">
        <v>326</v>
      </c>
      <c r="B18" t="s">
        <v>327</v>
      </c>
      <c r="C18" s="131">
        <v>15.8</v>
      </c>
      <c r="D18" s="82">
        <v>0.01</v>
      </c>
    </row>
    <row r="19" spans="1:4" x14ac:dyDescent="0.25">
      <c r="A19" s="2" t="s">
        <v>328</v>
      </c>
      <c r="B19" t="s">
        <v>329</v>
      </c>
      <c r="C19" s="131">
        <v>13.5</v>
      </c>
      <c r="D19" s="82">
        <v>8.0000000000000002E-3</v>
      </c>
    </row>
    <row r="20" spans="1:4" x14ac:dyDescent="0.25">
      <c r="A20" s="2" t="s">
        <v>330</v>
      </c>
      <c r="B20" t="s">
        <v>331</v>
      </c>
      <c r="C20" s="131">
        <v>10.9</v>
      </c>
      <c r="D20" s="82">
        <v>7.0000000000000001E-3</v>
      </c>
    </row>
    <row r="21" spans="1:4" x14ac:dyDescent="0.25">
      <c r="A21" s="2" t="s">
        <v>332</v>
      </c>
      <c r="B21" t="s">
        <v>333</v>
      </c>
      <c r="C21" s="131">
        <v>10.7</v>
      </c>
      <c r="D21" s="82">
        <v>7.0000000000000001E-3</v>
      </c>
    </row>
    <row r="22" spans="1:4" x14ac:dyDescent="0.25">
      <c r="A22" s="2" t="s">
        <v>334</v>
      </c>
      <c r="B22" t="s">
        <v>335</v>
      </c>
      <c r="C22" s="131">
        <v>10.199999999999999</v>
      </c>
      <c r="D22" s="82">
        <v>6.0000000000000001E-3</v>
      </c>
    </row>
    <row r="23" spans="1:4" x14ac:dyDescent="0.25">
      <c r="A23" s="2" t="s">
        <v>336</v>
      </c>
      <c r="B23" t="s">
        <v>337</v>
      </c>
      <c r="C23" s="131">
        <v>9.6999999999999993</v>
      </c>
      <c r="D23" s="82">
        <v>6.0000000000000001E-3</v>
      </c>
    </row>
    <row r="24" spans="1:4" x14ac:dyDescent="0.25">
      <c r="A24" s="2" t="s">
        <v>338</v>
      </c>
      <c r="B24" t="s">
        <v>339</v>
      </c>
      <c r="C24" s="131">
        <v>9.5</v>
      </c>
      <c r="D24" s="82">
        <v>6.0000000000000001E-3</v>
      </c>
    </row>
    <row r="25" spans="1:4" x14ac:dyDescent="0.25">
      <c r="A25" s="2" t="s">
        <v>340</v>
      </c>
      <c r="B25" t="s">
        <v>341</v>
      </c>
      <c r="C25" s="131">
        <v>9.1999999999999993</v>
      </c>
      <c r="D25" s="82">
        <v>6.0000000000000001E-3</v>
      </c>
    </row>
    <row r="26" spans="1:4" x14ac:dyDescent="0.25">
      <c r="A26" s="2" t="s">
        <v>342</v>
      </c>
      <c r="B26" t="s">
        <v>343</v>
      </c>
      <c r="C26" s="131">
        <v>8.6999999999999993</v>
      </c>
      <c r="D26" s="82">
        <v>5.0000000000000001E-3</v>
      </c>
    </row>
    <row r="27" spans="1:4" x14ac:dyDescent="0.25">
      <c r="A27" s="2" t="s">
        <v>344</v>
      </c>
      <c r="B27" t="s">
        <v>345</v>
      </c>
      <c r="C27" s="131">
        <v>8.1</v>
      </c>
      <c r="D27" s="82">
        <v>5.0000000000000001E-3</v>
      </c>
    </row>
    <row r="28" spans="1:4" x14ac:dyDescent="0.25">
      <c r="A28" s="2" t="s">
        <v>346</v>
      </c>
      <c r="B28" t="s">
        <v>347</v>
      </c>
      <c r="C28" s="131">
        <v>7.9</v>
      </c>
      <c r="D28" s="82">
        <v>5.0000000000000001E-3</v>
      </c>
    </row>
    <row r="29" spans="1:4" x14ac:dyDescent="0.25">
      <c r="A29" s="2" t="s">
        <v>348</v>
      </c>
      <c r="B29" t="s">
        <v>349</v>
      </c>
      <c r="C29" s="131">
        <v>7.5</v>
      </c>
      <c r="D29" s="82">
        <v>5.0000000000000001E-3</v>
      </c>
    </row>
    <row r="30" spans="1:4" x14ac:dyDescent="0.25">
      <c r="A30" s="2" t="s">
        <v>350</v>
      </c>
      <c r="B30" t="s">
        <v>351</v>
      </c>
      <c r="C30" s="131">
        <v>5.6</v>
      </c>
      <c r="D30" s="82">
        <v>3.0000000000000001E-3</v>
      </c>
    </row>
    <row r="31" spans="1:4" x14ac:dyDescent="0.25">
      <c r="A31" s="2" t="s">
        <v>352</v>
      </c>
      <c r="B31" t="s">
        <v>353</v>
      </c>
      <c r="C31" s="131">
        <v>4.7</v>
      </c>
      <c r="D31" s="82">
        <v>3.0000000000000001E-3</v>
      </c>
    </row>
    <row r="32" spans="1:4" x14ac:dyDescent="0.25">
      <c r="A32" s="2" t="s">
        <v>354</v>
      </c>
      <c r="B32" t="s">
        <v>355</v>
      </c>
      <c r="C32" s="131">
        <v>4.5</v>
      </c>
      <c r="D32" s="82">
        <v>3.0000000000000001E-3</v>
      </c>
    </row>
    <row r="33" spans="1:4" x14ac:dyDescent="0.25">
      <c r="A33" s="2" t="s">
        <v>356</v>
      </c>
      <c r="B33" t="s">
        <v>357</v>
      </c>
      <c r="C33" s="131">
        <v>4.0999999999999996</v>
      </c>
      <c r="D33" s="82">
        <v>3.0000000000000001E-3</v>
      </c>
    </row>
    <row r="34" spans="1:4" x14ac:dyDescent="0.25">
      <c r="A34" s="2" t="s">
        <v>358</v>
      </c>
      <c r="B34" t="s">
        <v>359</v>
      </c>
      <c r="C34" s="131">
        <v>4</v>
      </c>
      <c r="D34" s="82">
        <v>2E-3</v>
      </c>
    </row>
    <row r="35" spans="1:4" x14ac:dyDescent="0.25">
      <c r="A35" s="2" t="s">
        <v>360</v>
      </c>
      <c r="B35" t="s">
        <v>361</v>
      </c>
      <c r="C35" s="131">
        <v>3.5</v>
      </c>
      <c r="D35" s="82">
        <v>2E-3</v>
      </c>
    </row>
    <row r="36" spans="1:4" x14ac:dyDescent="0.25">
      <c r="A36" s="2" t="s">
        <v>362</v>
      </c>
      <c r="B36" t="s">
        <v>363</v>
      </c>
      <c r="C36" s="131">
        <v>2.7</v>
      </c>
      <c r="D36" s="82">
        <v>2E-3</v>
      </c>
    </row>
    <row r="37" spans="1:4" x14ac:dyDescent="0.25">
      <c r="A37" s="2" t="s">
        <v>364</v>
      </c>
      <c r="B37" t="s">
        <v>365</v>
      </c>
      <c r="C37" s="131">
        <v>2.4</v>
      </c>
      <c r="D37" s="82">
        <v>1E-3</v>
      </c>
    </row>
    <row r="38" spans="1:4" x14ac:dyDescent="0.25">
      <c r="A38" s="2" t="s">
        <v>366</v>
      </c>
      <c r="B38" t="s">
        <v>367</v>
      </c>
      <c r="C38" s="131">
        <v>2</v>
      </c>
      <c r="D38" s="82">
        <v>1E-3</v>
      </c>
    </row>
    <row r="39" spans="1:4" x14ac:dyDescent="0.25">
      <c r="A39" s="2" t="s">
        <v>368</v>
      </c>
      <c r="B39" t="s">
        <v>369</v>
      </c>
      <c r="C39" s="131">
        <v>2</v>
      </c>
      <c r="D39" s="82">
        <v>1E-3</v>
      </c>
    </row>
    <row r="40" spans="1:4" x14ac:dyDescent="0.25">
      <c r="A40" s="2" t="s">
        <v>370</v>
      </c>
      <c r="B40" t="s">
        <v>371</v>
      </c>
      <c r="C40" s="131">
        <v>1.9</v>
      </c>
      <c r="D40" s="82">
        <v>1E-3</v>
      </c>
    </row>
    <row r="41" spans="1:4" x14ac:dyDescent="0.25">
      <c r="A41" s="2" t="s">
        <v>372</v>
      </c>
      <c r="B41" t="s">
        <v>373</v>
      </c>
      <c r="C41" s="131">
        <v>1.7</v>
      </c>
      <c r="D41" s="82">
        <v>1E-3</v>
      </c>
    </row>
    <row r="42" spans="1:4" x14ac:dyDescent="0.25">
      <c r="A42" s="2" t="s">
        <v>374</v>
      </c>
      <c r="B42" t="s">
        <v>375</v>
      </c>
      <c r="C42" s="131">
        <v>1.5</v>
      </c>
      <c r="D42" s="82">
        <v>1E-3</v>
      </c>
    </row>
    <row r="43" spans="1:4" x14ac:dyDescent="0.25">
      <c r="A43" s="2" t="s">
        <v>376</v>
      </c>
      <c r="B43" t="s">
        <v>377</v>
      </c>
      <c r="C43" s="131">
        <v>1.2</v>
      </c>
      <c r="D43" s="82">
        <v>1E-3</v>
      </c>
    </row>
    <row r="44" spans="1:4" x14ac:dyDescent="0.25">
      <c r="A44" s="2" t="s">
        <v>378</v>
      </c>
      <c r="B44" t="s">
        <v>379</v>
      </c>
      <c r="C44" s="131">
        <v>1</v>
      </c>
      <c r="D44" s="82">
        <v>1E-3</v>
      </c>
    </row>
    <row r="45" spans="1:4" x14ac:dyDescent="0.25">
      <c r="A45" s="2" t="s">
        <v>380</v>
      </c>
      <c r="B45" t="s">
        <v>381</v>
      </c>
      <c r="C45" s="131">
        <v>0.8</v>
      </c>
      <c r="D45" s="82">
        <v>0</v>
      </c>
    </row>
    <row r="46" spans="1:4" x14ac:dyDescent="0.25">
      <c r="A46" s="2" t="s">
        <v>382</v>
      </c>
      <c r="B46" t="s">
        <v>383</v>
      </c>
      <c r="C46" s="131">
        <v>0.6</v>
      </c>
      <c r="D46" s="82">
        <v>0</v>
      </c>
    </row>
    <row r="47" spans="1:4" x14ac:dyDescent="0.25">
      <c r="A47" s="2" t="s">
        <v>384</v>
      </c>
      <c r="B47" t="s">
        <v>385</v>
      </c>
      <c r="C47" s="131">
        <v>0.6</v>
      </c>
      <c r="D47" s="82">
        <v>0</v>
      </c>
    </row>
    <row r="48" spans="1:4" x14ac:dyDescent="0.25">
      <c r="A48" s="2" t="s">
        <v>386</v>
      </c>
      <c r="B48" t="s">
        <v>387</v>
      </c>
      <c r="C48" s="131">
        <v>0.5</v>
      </c>
      <c r="D48" s="82">
        <v>0</v>
      </c>
    </row>
    <row r="49" spans="1:4" x14ac:dyDescent="0.25">
      <c r="A49" s="2" t="s">
        <v>388</v>
      </c>
      <c r="B49" t="s">
        <v>389</v>
      </c>
      <c r="C49" s="131">
        <v>0.5</v>
      </c>
      <c r="D49" s="82">
        <v>0</v>
      </c>
    </row>
    <row r="50" spans="1:4" x14ac:dyDescent="0.25">
      <c r="A50" s="2" t="s">
        <v>390</v>
      </c>
      <c r="B50" t="s">
        <v>391</v>
      </c>
      <c r="C50" s="131">
        <v>0.5</v>
      </c>
      <c r="D50" s="82">
        <v>0</v>
      </c>
    </row>
    <row r="51" spans="1:4" x14ac:dyDescent="0.25">
      <c r="A51" s="2" t="s">
        <v>392</v>
      </c>
      <c r="B51" t="s">
        <v>393</v>
      </c>
      <c r="C51" s="131">
        <v>0.4</v>
      </c>
      <c r="D51" s="82">
        <v>0</v>
      </c>
    </row>
    <row r="52" spans="1:4" x14ac:dyDescent="0.25">
      <c r="A52" s="2" t="s">
        <v>394</v>
      </c>
      <c r="B52" t="s">
        <v>395</v>
      </c>
      <c r="C52" s="131">
        <v>0.3</v>
      </c>
      <c r="D52" s="82">
        <v>0</v>
      </c>
    </row>
    <row r="53" spans="1:4" x14ac:dyDescent="0.25">
      <c r="A53" s="2" t="s">
        <v>396</v>
      </c>
      <c r="B53" t="s">
        <v>397</v>
      </c>
      <c r="C53" s="131">
        <v>0.3</v>
      </c>
      <c r="D53" s="82">
        <v>0</v>
      </c>
    </row>
    <row r="54" spans="1:4" x14ac:dyDescent="0.25">
      <c r="A54" s="2" t="s">
        <v>398</v>
      </c>
      <c r="B54" t="s">
        <v>399</v>
      </c>
      <c r="C54" s="131">
        <v>0.3</v>
      </c>
      <c r="D54" s="82">
        <v>0</v>
      </c>
    </row>
    <row r="55" spans="1:4" x14ac:dyDescent="0.25">
      <c r="A55" s="2" t="s">
        <v>400</v>
      </c>
      <c r="B55" t="s">
        <v>401</v>
      </c>
      <c r="C55" s="131">
        <v>0.3</v>
      </c>
      <c r="D55" s="82">
        <v>0</v>
      </c>
    </row>
    <row r="56" spans="1:4" x14ac:dyDescent="0.25">
      <c r="A56" s="2" t="s">
        <v>402</v>
      </c>
      <c r="B56" t="s">
        <v>403</v>
      </c>
      <c r="C56" s="131">
        <v>0.2</v>
      </c>
      <c r="D56" s="82">
        <v>0</v>
      </c>
    </row>
    <row r="57" spans="1:4" x14ac:dyDescent="0.25">
      <c r="A57" s="2" t="s">
        <v>404</v>
      </c>
      <c r="B57" t="s">
        <v>405</v>
      </c>
      <c r="C57" s="131">
        <v>0.2</v>
      </c>
      <c r="D57" s="82">
        <v>0</v>
      </c>
    </row>
    <row r="58" spans="1:4" x14ac:dyDescent="0.25">
      <c r="A58" s="2" t="s">
        <v>406</v>
      </c>
      <c r="B58" t="s">
        <v>407</v>
      </c>
      <c r="C58" s="131">
        <v>0.2</v>
      </c>
      <c r="D58" s="82">
        <v>0</v>
      </c>
    </row>
    <row r="59" spans="1:4" x14ac:dyDescent="0.25">
      <c r="A59" s="2" t="s">
        <v>408</v>
      </c>
      <c r="B59" t="s">
        <v>409</v>
      </c>
      <c r="C59" s="131">
        <v>0.2</v>
      </c>
      <c r="D59" s="82">
        <v>0</v>
      </c>
    </row>
    <row r="60" spans="1:4" x14ac:dyDescent="0.25">
      <c r="A60" s="2" t="s">
        <v>410</v>
      </c>
      <c r="B60" t="s">
        <v>411</v>
      </c>
      <c r="C60" s="131">
        <v>0.2</v>
      </c>
      <c r="D60" s="82">
        <v>0</v>
      </c>
    </row>
    <row r="61" spans="1:4" x14ac:dyDescent="0.25">
      <c r="A61" s="2" t="s">
        <v>412</v>
      </c>
      <c r="B61" t="s">
        <v>413</v>
      </c>
      <c r="C61" s="131">
        <v>0.2</v>
      </c>
      <c r="D61" s="82">
        <v>0</v>
      </c>
    </row>
    <row r="62" spans="1:4" x14ac:dyDescent="0.25">
      <c r="A62" s="2" t="s">
        <v>414</v>
      </c>
      <c r="B62" t="s">
        <v>415</v>
      </c>
      <c r="C62" s="131">
        <v>0.2</v>
      </c>
      <c r="D62" s="82">
        <v>0</v>
      </c>
    </row>
    <row r="63" spans="1:4" x14ac:dyDescent="0.25">
      <c r="A63" s="2" t="s">
        <v>416</v>
      </c>
      <c r="B63" t="s">
        <v>417</v>
      </c>
      <c r="C63" s="131">
        <v>0.2</v>
      </c>
      <c r="D63" s="82">
        <v>0</v>
      </c>
    </row>
    <row r="64" spans="1:4" x14ac:dyDescent="0.25">
      <c r="A64" s="2" t="s">
        <v>418</v>
      </c>
      <c r="B64" t="s">
        <v>419</v>
      </c>
      <c r="C64" s="131">
        <v>0.1</v>
      </c>
      <c r="D64" s="82">
        <v>0</v>
      </c>
    </row>
    <row r="65" spans="1:4" x14ac:dyDescent="0.25">
      <c r="A65" s="2" t="s">
        <v>420</v>
      </c>
      <c r="B65" t="s">
        <v>421</v>
      </c>
      <c r="C65" s="131">
        <v>0.1</v>
      </c>
      <c r="D65" s="82">
        <v>0</v>
      </c>
    </row>
    <row r="66" spans="1:4" x14ac:dyDescent="0.25">
      <c r="A66" s="2" t="s">
        <v>422</v>
      </c>
      <c r="B66" t="s">
        <v>423</v>
      </c>
      <c r="C66" s="131">
        <v>0.1</v>
      </c>
      <c r="D66" s="82">
        <v>0</v>
      </c>
    </row>
    <row r="67" spans="1:4" x14ac:dyDescent="0.25">
      <c r="A67" s="2" t="s">
        <v>424</v>
      </c>
      <c r="B67" t="s">
        <v>425</v>
      </c>
      <c r="C67" s="131">
        <v>0.1</v>
      </c>
      <c r="D67" s="82">
        <v>0</v>
      </c>
    </row>
    <row r="68" spans="1:4" x14ac:dyDescent="0.25">
      <c r="A68" s="2" t="s">
        <v>426</v>
      </c>
      <c r="B68" t="s">
        <v>427</v>
      </c>
      <c r="C68" s="131">
        <v>0.1</v>
      </c>
      <c r="D68" s="82">
        <v>0</v>
      </c>
    </row>
    <row r="69" spans="1:4" x14ac:dyDescent="0.25">
      <c r="A69" s="2" t="s">
        <v>428</v>
      </c>
      <c r="B69" t="s">
        <v>429</v>
      </c>
      <c r="C69" s="131">
        <v>0.1</v>
      </c>
      <c r="D69" s="82">
        <v>0</v>
      </c>
    </row>
    <row r="70" spans="1:4" x14ac:dyDescent="0.25">
      <c r="A70" s="2" t="s">
        <v>430</v>
      </c>
      <c r="B70" t="s">
        <v>431</v>
      </c>
      <c r="C70" s="131">
        <v>0.1</v>
      </c>
      <c r="D70" s="82">
        <v>0</v>
      </c>
    </row>
    <row r="71" spans="1:4" x14ac:dyDescent="0.25">
      <c r="A71" s="2" t="s">
        <v>432</v>
      </c>
      <c r="B71" t="s">
        <v>433</v>
      </c>
      <c r="C71" s="131">
        <v>0</v>
      </c>
      <c r="D71" s="82">
        <v>0</v>
      </c>
    </row>
    <row r="72" spans="1:4" x14ac:dyDescent="0.25">
      <c r="A72" s="2" t="s">
        <v>434</v>
      </c>
      <c r="B72" t="s">
        <v>435</v>
      </c>
      <c r="C72" s="131">
        <v>0</v>
      </c>
      <c r="D72" s="82">
        <v>0</v>
      </c>
    </row>
    <row r="73" spans="1:4" x14ac:dyDescent="0.25">
      <c r="A73" s="2" t="s">
        <v>436</v>
      </c>
      <c r="B73" t="s">
        <v>437</v>
      </c>
      <c r="C73" s="131">
        <v>0</v>
      </c>
      <c r="D73" s="82">
        <v>0</v>
      </c>
    </row>
    <row r="74" spans="1:4" x14ac:dyDescent="0.25">
      <c r="A74" s="2" t="s">
        <v>438</v>
      </c>
      <c r="B74" t="s">
        <v>439</v>
      </c>
      <c r="C74" s="131">
        <v>0</v>
      </c>
      <c r="D74" s="82">
        <v>0</v>
      </c>
    </row>
    <row r="75" spans="1:4" x14ac:dyDescent="0.25">
      <c r="A75" s="2" t="s">
        <v>440</v>
      </c>
      <c r="B75" t="s">
        <v>441</v>
      </c>
      <c r="C75" s="131">
        <v>0</v>
      </c>
      <c r="D75" s="82">
        <v>0</v>
      </c>
    </row>
    <row r="76" spans="1:4" x14ac:dyDescent="0.25">
      <c r="A76" s="2" t="s">
        <v>442</v>
      </c>
      <c r="B76" t="s">
        <v>443</v>
      </c>
      <c r="C76" s="131">
        <v>0</v>
      </c>
      <c r="D76" s="82">
        <v>0</v>
      </c>
    </row>
    <row r="77" spans="1:4" x14ac:dyDescent="0.25">
      <c r="A77" s="2" t="s">
        <v>444</v>
      </c>
      <c r="B77" t="s">
        <v>445</v>
      </c>
      <c r="C77" s="131">
        <v>0</v>
      </c>
      <c r="D77" s="82">
        <v>0</v>
      </c>
    </row>
    <row r="78" spans="1:4" x14ac:dyDescent="0.25">
      <c r="A78" s="2" t="s">
        <v>446</v>
      </c>
      <c r="B78" t="s">
        <v>447</v>
      </c>
      <c r="C78" s="131">
        <v>0</v>
      </c>
      <c r="D78" s="82">
        <v>0</v>
      </c>
    </row>
    <row r="79" spans="1:4" x14ac:dyDescent="0.25">
      <c r="A79" s="2" t="s">
        <v>448</v>
      </c>
      <c r="B79" t="s">
        <v>449</v>
      </c>
      <c r="C79" s="131">
        <v>0</v>
      </c>
      <c r="D79" s="82">
        <v>0</v>
      </c>
    </row>
    <row r="80" spans="1:4" x14ac:dyDescent="0.25">
      <c r="A80" s="2" t="s">
        <v>450</v>
      </c>
      <c r="B80" t="s">
        <v>451</v>
      </c>
      <c r="C80" s="131">
        <v>0</v>
      </c>
      <c r="D80" s="82">
        <v>0</v>
      </c>
    </row>
    <row r="81" spans="1:4" x14ac:dyDescent="0.25">
      <c r="A81" s="8" t="s">
        <v>452</v>
      </c>
      <c r="B81" s="10" t="s">
        <v>453</v>
      </c>
      <c r="C81" s="134">
        <v>0</v>
      </c>
      <c r="D81" s="83">
        <v>0</v>
      </c>
    </row>
    <row r="83" spans="1:4" x14ac:dyDescent="0.25">
      <c r="A83" t="s">
        <v>63</v>
      </c>
    </row>
    <row r="85" spans="1:4" x14ac:dyDescent="0.25">
      <c r="A85" t="s">
        <v>570</v>
      </c>
    </row>
    <row r="86" spans="1:4" x14ac:dyDescent="0.25">
      <c r="A86" t="s">
        <v>571</v>
      </c>
    </row>
    <row r="88" spans="1:4" x14ac:dyDescent="0.25">
      <c r="A8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11.42578125" defaultRowHeight="15" x14ac:dyDescent="0.25"/>
  <cols>
    <col min="1" max="1" width="13.7109375" customWidth="1"/>
    <col min="2" max="2" width="140.7109375" customWidth="1"/>
    <col min="3" max="5" width="83.7109375" customWidth="1"/>
  </cols>
  <sheetData>
    <row r="1" spans="1:5" x14ac:dyDescent="0.25">
      <c r="A1" t="s">
        <v>454</v>
      </c>
    </row>
    <row r="3" spans="1:5" x14ac:dyDescent="0.25">
      <c r="A3" s="5" t="s">
        <v>455</v>
      </c>
      <c r="B3" s="170" t="s">
        <v>572</v>
      </c>
      <c r="C3" s="4" t="s">
        <v>456</v>
      </c>
      <c r="D3" s="4" t="s">
        <v>457</v>
      </c>
      <c r="E3" s="6" t="s">
        <v>458</v>
      </c>
    </row>
    <row r="4" spans="1:5" x14ac:dyDescent="0.25">
      <c r="A4" s="2" t="s">
        <v>459</v>
      </c>
      <c r="B4" s="136">
        <v>795093</v>
      </c>
      <c r="C4" s="136">
        <v>113406</v>
      </c>
      <c r="D4" s="136">
        <v>76188</v>
      </c>
      <c r="E4" s="137">
        <v>50924</v>
      </c>
    </row>
    <row r="5" spans="1:5" x14ac:dyDescent="0.25">
      <c r="A5" s="8" t="s">
        <v>460</v>
      </c>
      <c r="B5" s="138">
        <v>715857</v>
      </c>
      <c r="C5" s="138">
        <v>602451</v>
      </c>
      <c r="D5" s="138">
        <v>526263</v>
      </c>
      <c r="E5" s="139">
        <v>475339</v>
      </c>
    </row>
    <row r="7" spans="1:5" x14ac:dyDescent="0.25">
      <c r="A7" t="s">
        <v>63</v>
      </c>
    </row>
    <row r="9" spans="1:5" x14ac:dyDescent="0.25">
      <c r="A9" t="s">
        <v>570</v>
      </c>
    </row>
    <row r="10" spans="1:5" x14ac:dyDescent="0.25">
      <c r="A10" t="s">
        <v>571</v>
      </c>
    </row>
    <row r="12" spans="1:5" x14ac:dyDescent="0.25">
      <c r="A1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42.7109375" customWidth="1"/>
  </cols>
  <sheetData>
    <row r="1" spans="1:4" x14ac:dyDescent="0.25">
      <c r="A1" t="s">
        <v>47</v>
      </c>
    </row>
    <row r="3" spans="1:4" x14ac:dyDescent="0.2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25">
      <c r="A4" s="2" t="s">
        <v>18</v>
      </c>
      <c r="B4" s="18">
        <v>7.4999999999999997E-2</v>
      </c>
      <c r="C4" s="18">
        <v>8.5999999999999993E-2</v>
      </c>
      <c r="D4" s="19">
        <v>6.5000000000000002E-2</v>
      </c>
    </row>
    <row r="5" spans="1:4" x14ac:dyDescent="0.25">
      <c r="A5" s="2" t="s">
        <v>34</v>
      </c>
      <c r="B5" s="18">
        <v>7.3999999999999996E-2</v>
      </c>
      <c r="C5" s="18">
        <v>8.1000000000000003E-2</v>
      </c>
      <c r="D5" s="19">
        <v>6.7000000000000004E-2</v>
      </c>
    </row>
    <row r="6" spans="1:4" x14ac:dyDescent="0.25">
      <c r="A6" s="2" t="s">
        <v>30</v>
      </c>
      <c r="B6" s="18">
        <v>7.1999999999999995E-2</v>
      </c>
      <c r="C6" s="18">
        <v>8.4000000000000005E-2</v>
      </c>
      <c r="D6" s="19">
        <v>6.3E-2</v>
      </c>
    </row>
    <row r="7" spans="1:4" x14ac:dyDescent="0.25">
      <c r="A7" s="2" t="s">
        <v>35</v>
      </c>
      <c r="B7" s="18">
        <v>6.2E-2</v>
      </c>
      <c r="C7" s="18">
        <v>6.8000000000000005E-2</v>
      </c>
      <c r="D7" s="19">
        <v>5.6000000000000001E-2</v>
      </c>
    </row>
    <row r="8" spans="1:4" x14ac:dyDescent="0.25">
      <c r="A8" s="2" t="s">
        <v>24</v>
      </c>
      <c r="B8" s="18">
        <v>6.0999999999999999E-2</v>
      </c>
      <c r="C8" s="18">
        <v>7.0000000000000007E-2</v>
      </c>
      <c r="D8" s="19">
        <v>5.3999999999999999E-2</v>
      </c>
    </row>
    <row r="9" spans="1:4" x14ac:dyDescent="0.25">
      <c r="A9" s="2" t="s">
        <v>13</v>
      </c>
      <c r="B9" s="18">
        <v>0.06</v>
      </c>
      <c r="C9" s="18">
        <v>6.8000000000000005E-2</v>
      </c>
      <c r="D9" s="19">
        <v>5.1999999999999998E-2</v>
      </c>
    </row>
    <row r="10" spans="1:4" x14ac:dyDescent="0.25">
      <c r="A10" s="2" t="s">
        <v>23</v>
      </c>
      <c r="B10" s="18">
        <v>5.8000000000000003E-2</v>
      </c>
      <c r="C10" s="18">
        <v>6.5000000000000002E-2</v>
      </c>
      <c r="D10" s="19">
        <v>5.0999999999999997E-2</v>
      </c>
    </row>
    <row r="11" spans="1:4" x14ac:dyDescent="0.25">
      <c r="A11" s="2" t="s">
        <v>22</v>
      </c>
      <c r="B11" s="18">
        <v>5.6000000000000001E-2</v>
      </c>
      <c r="C11" s="18">
        <v>6.2E-2</v>
      </c>
      <c r="D11" s="19">
        <v>5.0999999999999997E-2</v>
      </c>
    </row>
    <row r="12" spans="1:4" x14ac:dyDescent="0.25">
      <c r="A12" s="2" t="s">
        <v>15</v>
      </c>
      <c r="B12" s="18">
        <v>5.6000000000000001E-2</v>
      </c>
      <c r="C12" s="18">
        <v>6.3E-2</v>
      </c>
      <c r="D12" s="19">
        <v>0.05</v>
      </c>
    </row>
    <row r="13" spans="1:4" x14ac:dyDescent="0.25">
      <c r="A13" s="2" t="s">
        <v>21</v>
      </c>
      <c r="B13" s="18">
        <v>5.5E-2</v>
      </c>
      <c r="C13" s="18">
        <v>6.2E-2</v>
      </c>
      <c r="D13" s="19">
        <v>4.9000000000000002E-2</v>
      </c>
    </row>
    <row r="14" spans="1:4" x14ac:dyDescent="0.25">
      <c r="A14" s="2" t="s">
        <v>33</v>
      </c>
      <c r="B14" s="18">
        <v>5.5E-2</v>
      </c>
      <c r="C14" s="18">
        <v>6.3E-2</v>
      </c>
      <c r="D14" s="19">
        <v>4.8000000000000001E-2</v>
      </c>
    </row>
    <row r="15" spans="1:4" x14ac:dyDescent="0.25">
      <c r="A15" s="2" t="s">
        <v>16</v>
      </c>
      <c r="B15" s="18">
        <v>5.5E-2</v>
      </c>
      <c r="C15" s="18">
        <v>6.2E-2</v>
      </c>
      <c r="D15" s="19">
        <v>4.8000000000000001E-2</v>
      </c>
    </row>
    <row r="16" spans="1:4" x14ac:dyDescent="0.25">
      <c r="A16" s="2" t="s">
        <v>37</v>
      </c>
      <c r="B16" s="18">
        <v>5.3999999999999999E-2</v>
      </c>
      <c r="C16" s="18">
        <v>0.06</v>
      </c>
      <c r="D16" s="19">
        <v>4.9000000000000002E-2</v>
      </c>
    </row>
    <row r="17" spans="1:4" x14ac:dyDescent="0.25">
      <c r="A17" s="2" t="s">
        <v>36</v>
      </c>
      <c r="B17" s="18">
        <v>5.3999999999999999E-2</v>
      </c>
      <c r="C17" s="18">
        <v>6.0999999999999999E-2</v>
      </c>
      <c r="D17" s="19">
        <v>4.8000000000000001E-2</v>
      </c>
    </row>
    <row r="18" spans="1:4" x14ac:dyDescent="0.25">
      <c r="A18" s="2" t="s">
        <v>14</v>
      </c>
      <c r="B18" s="18">
        <v>5.3999999999999999E-2</v>
      </c>
      <c r="C18" s="18">
        <v>5.8999999999999997E-2</v>
      </c>
      <c r="D18" s="19">
        <v>4.8000000000000001E-2</v>
      </c>
    </row>
    <row r="19" spans="1:4" x14ac:dyDescent="0.25">
      <c r="A19" s="2" t="s">
        <v>12</v>
      </c>
      <c r="B19" s="18">
        <v>5.2999999999999999E-2</v>
      </c>
      <c r="C19" s="18">
        <v>0.06</v>
      </c>
      <c r="D19" s="19">
        <v>4.5999999999999999E-2</v>
      </c>
    </row>
    <row r="20" spans="1:4" x14ac:dyDescent="0.25">
      <c r="A20" s="2" t="s">
        <v>9</v>
      </c>
      <c r="B20" s="18">
        <v>5.0999999999999997E-2</v>
      </c>
      <c r="C20" s="18">
        <v>5.8999999999999997E-2</v>
      </c>
      <c r="D20" s="19">
        <v>4.3999999999999997E-2</v>
      </c>
    </row>
    <row r="21" spans="1:4" x14ac:dyDescent="0.25">
      <c r="A21" s="2" t="s">
        <v>27</v>
      </c>
      <c r="B21" s="18">
        <v>5.0999999999999997E-2</v>
      </c>
      <c r="C21" s="18">
        <v>5.8000000000000003E-2</v>
      </c>
      <c r="D21" s="19">
        <v>4.3999999999999997E-2</v>
      </c>
    </row>
    <row r="22" spans="1:4" x14ac:dyDescent="0.25">
      <c r="A22" s="2" t="s">
        <v>17</v>
      </c>
      <c r="B22" s="18">
        <v>4.9000000000000002E-2</v>
      </c>
      <c r="C22" s="18">
        <v>5.6000000000000001E-2</v>
      </c>
      <c r="D22" s="19">
        <v>4.2999999999999997E-2</v>
      </c>
    </row>
    <row r="23" spans="1:4" x14ac:dyDescent="0.25">
      <c r="A23" s="2" t="s">
        <v>7</v>
      </c>
      <c r="B23" s="18">
        <v>4.9000000000000002E-2</v>
      </c>
      <c r="C23" s="18">
        <v>5.6000000000000001E-2</v>
      </c>
      <c r="D23" s="19">
        <v>4.2999999999999997E-2</v>
      </c>
    </row>
    <row r="24" spans="1:4" x14ac:dyDescent="0.25">
      <c r="A24" s="2" t="s">
        <v>11</v>
      </c>
      <c r="B24" s="18">
        <v>4.8000000000000001E-2</v>
      </c>
      <c r="C24" s="18">
        <v>5.5E-2</v>
      </c>
      <c r="D24" s="19">
        <v>4.2000000000000003E-2</v>
      </c>
    </row>
    <row r="25" spans="1:4" x14ac:dyDescent="0.25">
      <c r="A25" s="2" t="s">
        <v>19</v>
      </c>
      <c r="B25" s="18">
        <v>4.8000000000000001E-2</v>
      </c>
      <c r="C25" s="18">
        <v>5.5E-2</v>
      </c>
      <c r="D25" s="19">
        <v>4.1000000000000002E-2</v>
      </c>
    </row>
    <row r="26" spans="1:4" x14ac:dyDescent="0.25">
      <c r="A26" s="2" t="s">
        <v>8</v>
      </c>
      <c r="B26" s="18">
        <v>4.7E-2</v>
      </c>
      <c r="C26" s="18">
        <v>5.3999999999999999E-2</v>
      </c>
      <c r="D26" s="19">
        <v>4.1000000000000002E-2</v>
      </c>
    </row>
    <row r="27" spans="1:4" x14ac:dyDescent="0.25">
      <c r="A27" s="2" t="s">
        <v>6</v>
      </c>
      <c r="B27" s="18">
        <v>4.7E-2</v>
      </c>
      <c r="C27" s="18">
        <v>5.2999999999999999E-2</v>
      </c>
      <c r="D27" s="19">
        <v>4.1000000000000002E-2</v>
      </c>
    </row>
    <row r="28" spans="1:4" x14ac:dyDescent="0.25">
      <c r="A28" s="2" t="s">
        <v>26</v>
      </c>
      <c r="B28" s="18">
        <v>4.7E-2</v>
      </c>
      <c r="C28" s="18">
        <v>5.3999999999999999E-2</v>
      </c>
      <c r="D28" s="19">
        <v>0.04</v>
      </c>
    </row>
    <row r="29" spans="1:4" x14ac:dyDescent="0.25">
      <c r="A29" s="2" t="s">
        <v>25</v>
      </c>
      <c r="B29" s="18">
        <v>4.5999999999999999E-2</v>
      </c>
      <c r="C29" s="18">
        <v>5.1999999999999998E-2</v>
      </c>
      <c r="D29" s="19">
        <v>4.1000000000000002E-2</v>
      </c>
    </row>
    <row r="30" spans="1:4" x14ac:dyDescent="0.25">
      <c r="A30" s="2" t="s">
        <v>10</v>
      </c>
      <c r="B30" s="18">
        <v>4.5999999999999999E-2</v>
      </c>
      <c r="C30" s="18">
        <v>5.3999999999999999E-2</v>
      </c>
      <c r="D30" s="19">
        <v>3.9E-2</v>
      </c>
    </row>
    <row r="31" spans="1:4" x14ac:dyDescent="0.25">
      <c r="A31" s="2" t="s">
        <v>32</v>
      </c>
      <c r="B31" s="18">
        <v>4.5999999999999999E-2</v>
      </c>
      <c r="C31" s="18">
        <v>5.2999999999999999E-2</v>
      </c>
      <c r="D31" s="19">
        <v>0.04</v>
      </c>
    </row>
    <row r="32" spans="1:4" x14ac:dyDescent="0.25">
      <c r="A32" s="2" t="s">
        <v>28</v>
      </c>
      <c r="B32" s="18">
        <v>4.2999999999999997E-2</v>
      </c>
      <c r="C32" s="18">
        <v>4.8000000000000001E-2</v>
      </c>
      <c r="D32" s="19">
        <v>3.9E-2</v>
      </c>
    </row>
    <row r="33" spans="1:4" x14ac:dyDescent="0.25">
      <c r="A33" s="2" t="s">
        <v>31</v>
      </c>
      <c r="B33" s="18">
        <v>4.2999999999999997E-2</v>
      </c>
      <c r="C33" s="18">
        <v>0.05</v>
      </c>
      <c r="D33" s="19">
        <v>3.6999999999999998E-2</v>
      </c>
    </row>
    <row r="34" spans="1:4" x14ac:dyDescent="0.25">
      <c r="A34" s="2" t="s">
        <v>20</v>
      </c>
      <c r="B34" s="18">
        <v>4.1000000000000002E-2</v>
      </c>
      <c r="C34" s="18">
        <v>4.7E-2</v>
      </c>
      <c r="D34" s="19">
        <v>3.5999999999999997E-2</v>
      </c>
    </row>
    <row r="35" spans="1:4" x14ac:dyDescent="0.25">
      <c r="A35" s="8" t="s">
        <v>29</v>
      </c>
      <c r="B35" s="20">
        <v>3.2000000000000001E-2</v>
      </c>
      <c r="C35" s="20">
        <v>3.5999999999999997E-2</v>
      </c>
      <c r="D35" s="21">
        <v>2.9000000000000001E-2</v>
      </c>
    </row>
    <row r="37" spans="1:4" x14ac:dyDescent="0.25">
      <c r="A37" t="s">
        <v>38</v>
      </c>
    </row>
    <row r="39" spans="1:4" x14ac:dyDescent="0.2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31.7109375" customWidth="1"/>
    <col min="4" max="4" width="37.7109375" customWidth="1"/>
    <col min="5" max="5" width="30.7109375" customWidth="1"/>
  </cols>
  <sheetData>
    <row r="1" spans="1:5" x14ac:dyDescent="0.25">
      <c r="A1" t="s">
        <v>461</v>
      </c>
    </row>
    <row r="3" spans="1:5" x14ac:dyDescent="0.25">
      <c r="A3" s="5" t="s">
        <v>1</v>
      </c>
      <c r="B3" s="4" t="s">
        <v>462</v>
      </c>
      <c r="C3" s="4" t="s">
        <v>463</v>
      </c>
      <c r="D3" s="4" t="s">
        <v>464</v>
      </c>
      <c r="E3" s="6" t="s">
        <v>465</v>
      </c>
    </row>
    <row r="4" spans="1:5" x14ac:dyDescent="0.25">
      <c r="A4" s="2">
        <v>2019</v>
      </c>
      <c r="B4" s="126">
        <v>2.92</v>
      </c>
      <c r="C4" s="126">
        <v>21.98</v>
      </c>
      <c r="D4" s="126">
        <v>7.53</v>
      </c>
      <c r="E4" s="128">
        <v>495.36</v>
      </c>
    </row>
    <row r="5" spans="1:5" x14ac:dyDescent="0.25">
      <c r="A5" s="2">
        <v>2020</v>
      </c>
      <c r="B5" s="126">
        <v>2.86</v>
      </c>
      <c r="C5" s="126">
        <v>24.28</v>
      </c>
      <c r="D5" s="126">
        <v>8.49</v>
      </c>
      <c r="E5" s="128">
        <v>567.6</v>
      </c>
    </row>
    <row r="6" spans="1:5" x14ac:dyDescent="0.25">
      <c r="A6" s="8">
        <v>2021</v>
      </c>
      <c r="B6" s="129">
        <v>3.14</v>
      </c>
      <c r="C6" s="129">
        <v>26.16</v>
      </c>
      <c r="D6" s="129">
        <v>8.33</v>
      </c>
      <c r="E6" s="130">
        <v>629.80999999999995</v>
      </c>
    </row>
    <row r="8" spans="1:5" x14ac:dyDescent="0.25">
      <c r="A8" t="s">
        <v>466</v>
      </c>
    </row>
    <row r="10" spans="1:5" x14ac:dyDescent="0.25">
      <c r="A10" t="s">
        <v>570</v>
      </c>
    </row>
    <row r="11" spans="1:5" x14ac:dyDescent="0.25">
      <c r="A11" t="s">
        <v>571</v>
      </c>
    </row>
    <row r="13" spans="1:5" x14ac:dyDescent="0.25">
      <c r="A1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16.7109375" customWidth="1"/>
    <col min="2" max="2" width="15.7109375" customWidth="1"/>
    <col min="3" max="3" width="18.7109375" customWidth="1"/>
  </cols>
  <sheetData>
    <row r="1" spans="1:3" x14ac:dyDescent="0.25">
      <c r="A1" t="s">
        <v>467</v>
      </c>
    </row>
    <row r="3" spans="1:3" x14ac:dyDescent="0.25">
      <c r="A3" s="5" t="s">
        <v>468</v>
      </c>
      <c r="B3" s="4" t="s">
        <v>65</v>
      </c>
      <c r="C3" s="6" t="s">
        <v>66</v>
      </c>
    </row>
    <row r="4" spans="1:3" x14ac:dyDescent="0.25">
      <c r="A4" s="2" t="s">
        <v>102</v>
      </c>
      <c r="B4" t="s">
        <v>469</v>
      </c>
      <c r="C4" s="84">
        <v>55216</v>
      </c>
    </row>
    <row r="5" spans="1:3" x14ac:dyDescent="0.25">
      <c r="A5" s="2" t="s">
        <v>102</v>
      </c>
      <c r="B5" t="s">
        <v>56</v>
      </c>
      <c r="C5" s="84">
        <v>378708</v>
      </c>
    </row>
    <row r="6" spans="1:3" x14ac:dyDescent="0.25">
      <c r="A6" s="2" t="s">
        <v>102</v>
      </c>
      <c r="B6" t="s">
        <v>57</v>
      </c>
      <c r="C6" s="84">
        <v>426196</v>
      </c>
    </row>
    <row r="7" spans="1:3" x14ac:dyDescent="0.25">
      <c r="A7" s="2" t="s">
        <v>102</v>
      </c>
      <c r="B7" t="s">
        <v>58</v>
      </c>
      <c r="C7" s="84">
        <v>427291</v>
      </c>
    </row>
    <row r="8" spans="1:3" x14ac:dyDescent="0.25">
      <c r="A8" s="2" t="s">
        <v>102</v>
      </c>
      <c r="B8" t="s">
        <v>59</v>
      </c>
      <c r="C8" s="84">
        <v>511263</v>
      </c>
    </row>
    <row r="9" spans="1:3" x14ac:dyDescent="0.25">
      <c r="A9" s="2" t="s">
        <v>102</v>
      </c>
      <c r="B9" t="s">
        <v>60</v>
      </c>
      <c r="C9" s="84">
        <v>492762</v>
      </c>
    </row>
    <row r="10" spans="1:3" x14ac:dyDescent="0.25">
      <c r="A10" s="2" t="s">
        <v>102</v>
      </c>
      <c r="B10" t="s">
        <v>470</v>
      </c>
      <c r="C10" s="84">
        <v>295878</v>
      </c>
    </row>
    <row r="11" spans="1:3" x14ac:dyDescent="0.25">
      <c r="A11" s="2" t="s">
        <v>102</v>
      </c>
      <c r="B11" t="s">
        <v>198</v>
      </c>
      <c r="C11" s="84">
        <v>130262</v>
      </c>
    </row>
    <row r="12" spans="1:3" x14ac:dyDescent="0.25">
      <c r="A12" s="2" t="s">
        <v>103</v>
      </c>
      <c r="B12" t="s">
        <v>469</v>
      </c>
      <c r="C12" s="84">
        <v>56083</v>
      </c>
    </row>
    <row r="13" spans="1:3" x14ac:dyDescent="0.25">
      <c r="A13" s="2" t="s">
        <v>103</v>
      </c>
      <c r="B13" t="s">
        <v>56</v>
      </c>
      <c r="C13" s="84">
        <v>406639</v>
      </c>
    </row>
    <row r="14" spans="1:3" x14ac:dyDescent="0.25">
      <c r="A14" s="2" t="s">
        <v>103</v>
      </c>
      <c r="B14" t="s">
        <v>57</v>
      </c>
      <c r="C14" s="84">
        <v>448218</v>
      </c>
    </row>
    <row r="15" spans="1:3" x14ac:dyDescent="0.25">
      <c r="A15" s="2" t="s">
        <v>103</v>
      </c>
      <c r="B15" t="s">
        <v>58</v>
      </c>
      <c r="C15" s="84">
        <v>453058</v>
      </c>
    </row>
    <row r="16" spans="1:3" x14ac:dyDescent="0.25">
      <c r="A16" s="2" t="s">
        <v>103</v>
      </c>
      <c r="B16" t="s">
        <v>59</v>
      </c>
      <c r="C16" s="84">
        <v>506414</v>
      </c>
    </row>
    <row r="17" spans="1:3" x14ac:dyDescent="0.25">
      <c r="A17" s="2" t="s">
        <v>103</v>
      </c>
      <c r="B17" t="s">
        <v>60</v>
      </c>
      <c r="C17" s="84">
        <v>508540</v>
      </c>
    </row>
    <row r="18" spans="1:3" x14ac:dyDescent="0.25">
      <c r="A18" s="2" t="s">
        <v>103</v>
      </c>
      <c r="B18" t="s">
        <v>470</v>
      </c>
      <c r="C18" s="84">
        <v>282410</v>
      </c>
    </row>
    <row r="19" spans="1:3" x14ac:dyDescent="0.25">
      <c r="A19" s="2" t="s">
        <v>103</v>
      </c>
      <c r="B19" t="s">
        <v>198</v>
      </c>
      <c r="C19" s="84">
        <v>129786</v>
      </c>
    </row>
    <row r="20" spans="1:3" x14ac:dyDescent="0.25">
      <c r="A20" s="2" t="s">
        <v>104</v>
      </c>
      <c r="B20" t="s">
        <v>469</v>
      </c>
      <c r="C20" s="84">
        <v>77923</v>
      </c>
    </row>
    <row r="21" spans="1:3" x14ac:dyDescent="0.25">
      <c r="A21" s="2" t="s">
        <v>104</v>
      </c>
      <c r="B21" t="s">
        <v>56</v>
      </c>
      <c r="C21" s="84">
        <v>475476</v>
      </c>
    </row>
    <row r="22" spans="1:3" x14ac:dyDescent="0.25">
      <c r="A22" s="2" t="s">
        <v>104</v>
      </c>
      <c r="B22" t="s">
        <v>57</v>
      </c>
      <c r="C22" s="84">
        <v>494821</v>
      </c>
    </row>
    <row r="23" spans="1:3" x14ac:dyDescent="0.25">
      <c r="A23" s="2" t="s">
        <v>104</v>
      </c>
      <c r="B23" t="s">
        <v>58</v>
      </c>
      <c r="C23" s="84">
        <v>499173</v>
      </c>
    </row>
    <row r="24" spans="1:3" x14ac:dyDescent="0.25">
      <c r="A24" s="2" t="s">
        <v>104</v>
      </c>
      <c r="B24" t="s">
        <v>59</v>
      </c>
      <c r="C24" s="84">
        <v>521202</v>
      </c>
    </row>
    <row r="25" spans="1:3" x14ac:dyDescent="0.25">
      <c r="A25" s="2" t="s">
        <v>104</v>
      </c>
      <c r="B25" t="s">
        <v>60</v>
      </c>
      <c r="C25" s="84">
        <v>554443</v>
      </c>
    </row>
    <row r="26" spans="1:3" x14ac:dyDescent="0.25">
      <c r="A26" s="2" t="s">
        <v>104</v>
      </c>
      <c r="B26" t="s">
        <v>470</v>
      </c>
      <c r="C26" s="84">
        <v>303756</v>
      </c>
    </row>
    <row r="27" spans="1:3" x14ac:dyDescent="0.25">
      <c r="A27" s="8" t="s">
        <v>104</v>
      </c>
      <c r="B27" s="10" t="s">
        <v>198</v>
      </c>
      <c r="C27" s="85">
        <v>135183</v>
      </c>
    </row>
    <row r="29" spans="1:3" x14ac:dyDescent="0.25">
      <c r="A29" t="s">
        <v>466</v>
      </c>
    </row>
    <row r="31" spans="1:3" x14ac:dyDescent="0.25">
      <c r="A31" t="s">
        <v>570</v>
      </c>
    </row>
    <row r="32" spans="1:3" x14ac:dyDescent="0.25">
      <c r="A32" t="s">
        <v>571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11.42578125" defaultRowHeight="15" x14ac:dyDescent="0.25"/>
  <cols>
    <col min="1" max="1" width="16.7109375" customWidth="1"/>
    <col min="2" max="2" width="11.7109375" customWidth="1"/>
    <col min="3" max="3" width="18.7109375" customWidth="1"/>
  </cols>
  <sheetData>
    <row r="1" spans="1:3" x14ac:dyDescent="0.25">
      <c r="A1" t="s">
        <v>471</v>
      </c>
    </row>
    <row r="3" spans="1:3" x14ac:dyDescent="0.25">
      <c r="A3" s="5" t="s">
        <v>468</v>
      </c>
      <c r="B3" s="4" t="s">
        <v>41</v>
      </c>
      <c r="C3" s="6" t="s">
        <v>66</v>
      </c>
    </row>
    <row r="4" spans="1:3" x14ac:dyDescent="0.25">
      <c r="A4" s="2" t="s">
        <v>102</v>
      </c>
      <c r="B4" t="s">
        <v>45</v>
      </c>
      <c r="C4" s="86">
        <v>1894374</v>
      </c>
    </row>
    <row r="5" spans="1:3" x14ac:dyDescent="0.25">
      <c r="A5" s="2" t="s">
        <v>102</v>
      </c>
      <c r="B5" t="s">
        <v>46</v>
      </c>
      <c r="C5" s="86">
        <v>823245</v>
      </c>
    </row>
    <row r="6" spans="1:3" x14ac:dyDescent="0.25">
      <c r="A6" s="2" t="s">
        <v>103</v>
      </c>
      <c r="B6" t="s">
        <v>45</v>
      </c>
      <c r="C6" s="86">
        <v>1946604</v>
      </c>
    </row>
    <row r="7" spans="1:3" x14ac:dyDescent="0.25">
      <c r="A7" s="2" t="s">
        <v>103</v>
      </c>
      <c r="B7" t="s">
        <v>46</v>
      </c>
      <c r="C7" s="86">
        <v>844583</v>
      </c>
    </row>
    <row r="8" spans="1:3" x14ac:dyDescent="0.25">
      <c r="A8" s="2" t="s">
        <v>104</v>
      </c>
      <c r="B8" t="s">
        <v>46</v>
      </c>
      <c r="C8" s="86">
        <v>923911</v>
      </c>
    </row>
    <row r="9" spans="1:3" x14ac:dyDescent="0.25">
      <c r="A9" s="8" t="s">
        <v>104</v>
      </c>
      <c r="B9" s="10" t="s">
        <v>45</v>
      </c>
      <c r="C9" s="87">
        <v>2138080</v>
      </c>
    </row>
    <row r="11" spans="1:3" x14ac:dyDescent="0.25">
      <c r="A11" t="s">
        <v>466</v>
      </c>
    </row>
    <row r="21" spans="1:1" x14ac:dyDescent="0.25">
      <c r="A21" t="s">
        <v>570</v>
      </c>
    </row>
    <row r="22" spans="1:1" x14ac:dyDescent="0.25">
      <c r="A22" t="s">
        <v>571</v>
      </c>
    </row>
    <row r="24" spans="1:1" x14ac:dyDescent="0.2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16.7109375" customWidth="1"/>
    <col min="2" max="2" width="15.7109375" customWidth="1"/>
    <col min="3" max="3" width="21.7109375" customWidth="1"/>
  </cols>
  <sheetData>
    <row r="1" spans="1:3" x14ac:dyDescent="0.25">
      <c r="A1" t="s">
        <v>472</v>
      </c>
    </row>
    <row r="3" spans="1:3" x14ac:dyDescent="0.25">
      <c r="A3" s="5" t="s">
        <v>468</v>
      </c>
      <c r="B3" s="4" t="s">
        <v>65</v>
      </c>
      <c r="C3" s="6" t="s">
        <v>473</v>
      </c>
    </row>
    <row r="4" spans="1:3" x14ac:dyDescent="0.25">
      <c r="A4" s="2" t="s">
        <v>102</v>
      </c>
      <c r="B4" t="s">
        <v>469</v>
      </c>
      <c r="C4" s="128">
        <v>6.45</v>
      </c>
    </row>
    <row r="5" spans="1:3" x14ac:dyDescent="0.25">
      <c r="A5" s="2" t="s">
        <v>102</v>
      </c>
      <c r="B5" t="s">
        <v>56</v>
      </c>
      <c r="C5" s="128">
        <v>7</v>
      </c>
    </row>
    <row r="6" spans="1:3" x14ac:dyDescent="0.25">
      <c r="A6" s="2" t="s">
        <v>102</v>
      </c>
      <c r="B6" t="s">
        <v>57</v>
      </c>
      <c r="C6" s="128">
        <v>7.42</v>
      </c>
    </row>
    <row r="7" spans="1:3" x14ac:dyDescent="0.25">
      <c r="A7" s="2" t="s">
        <v>102</v>
      </c>
      <c r="B7" t="s">
        <v>58</v>
      </c>
      <c r="C7" s="128">
        <v>7.79</v>
      </c>
    </row>
    <row r="8" spans="1:3" x14ac:dyDescent="0.25">
      <c r="A8" s="2" t="s">
        <v>102</v>
      </c>
      <c r="B8" t="s">
        <v>59</v>
      </c>
      <c r="C8" s="128">
        <v>8.11</v>
      </c>
    </row>
    <row r="9" spans="1:3" x14ac:dyDescent="0.25">
      <c r="A9" s="2" t="s">
        <v>102</v>
      </c>
      <c r="B9" t="s">
        <v>60</v>
      </c>
      <c r="C9" s="128">
        <v>8.14</v>
      </c>
    </row>
    <row r="10" spans="1:3" x14ac:dyDescent="0.25">
      <c r="A10" s="2" t="s">
        <v>102</v>
      </c>
      <c r="B10" t="s">
        <v>470</v>
      </c>
      <c r="C10" s="128">
        <v>8.39</v>
      </c>
    </row>
    <row r="11" spans="1:3" x14ac:dyDescent="0.25">
      <c r="A11" s="2" t="s">
        <v>102</v>
      </c>
      <c r="B11" t="s">
        <v>198</v>
      </c>
      <c r="C11" s="128">
        <v>8.35</v>
      </c>
    </row>
    <row r="12" spans="1:3" x14ac:dyDescent="0.25">
      <c r="A12" s="2" t="s">
        <v>103</v>
      </c>
      <c r="B12" t="s">
        <v>469</v>
      </c>
      <c r="C12" s="128">
        <v>7.28</v>
      </c>
    </row>
    <row r="13" spans="1:3" x14ac:dyDescent="0.25">
      <c r="A13" s="2" t="s">
        <v>103</v>
      </c>
      <c r="B13" t="s">
        <v>56</v>
      </c>
      <c r="C13" s="128">
        <v>7.78</v>
      </c>
    </row>
    <row r="14" spans="1:3" x14ac:dyDescent="0.25">
      <c r="A14" s="2" t="s">
        <v>103</v>
      </c>
      <c r="B14" t="s">
        <v>57</v>
      </c>
      <c r="C14" s="128">
        <v>8.07</v>
      </c>
    </row>
    <row r="15" spans="1:3" x14ac:dyDescent="0.25">
      <c r="A15" s="2" t="s">
        <v>103</v>
      </c>
      <c r="B15" t="s">
        <v>58</v>
      </c>
      <c r="C15" s="128">
        <v>8.4600000000000009</v>
      </c>
    </row>
    <row r="16" spans="1:3" x14ac:dyDescent="0.25">
      <c r="A16" s="2" t="s">
        <v>103</v>
      </c>
      <c r="B16" t="s">
        <v>59</v>
      </c>
      <c r="C16" s="128">
        <v>8.76</v>
      </c>
    </row>
    <row r="17" spans="1:3" x14ac:dyDescent="0.25">
      <c r="A17" s="2" t="s">
        <v>103</v>
      </c>
      <c r="B17" t="s">
        <v>60</v>
      </c>
      <c r="C17" s="128">
        <v>8.8699999999999992</v>
      </c>
    </row>
    <row r="18" spans="1:3" x14ac:dyDescent="0.25">
      <c r="A18" s="2" t="s">
        <v>103</v>
      </c>
      <c r="B18" t="s">
        <v>470</v>
      </c>
      <c r="C18" s="128">
        <v>9.15</v>
      </c>
    </row>
    <row r="19" spans="1:3" x14ac:dyDescent="0.25">
      <c r="A19" s="2" t="s">
        <v>103</v>
      </c>
      <c r="B19" t="s">
        <v>198</v>
      </c>
      <c r="C19" s="128">
        <v>9.1</v>
      </c>
    </row>
    <row r="20" spans="1:3" x14ac:dyDescent="0.25">
      <c r="A20" s="2" t="s">
        <v>104</v>
      </c>
      <c r="B20" t="s">
        <v>469</v>
      </c>
      <c r="C20" s="128">
        <v>7.52</v>
      </c>
    </row>
    <row r="21" spans="1:3" x14ac:dyDescent="0.25">
      <c r="A21" s="2" t="s">
        <v>104</v>
      </c>
      <c r="B21" t="s">
        <v>56</v>
      </c>
      <c r="C21" s="128">
        <v>7.98</v>
      </c>
    </row>
    <row r="22" spans="1:3" x14ac:dyDescent="0.25">
      <c r="A22" s="2" t="s">
        <v>104</v>
      </c>
      <c r="B22" t="s">
        <v>57</v>
      </c>
      <c r="C22" s="128">
        <v>8.07</v>
      </c>
    </row>
    <row r="23" spans="1:3" x14ac:dyDescent="0.25">
      <c r="A23" s="2" t="s">
        <v>104</v>
      </c>
      <c r="B23" t="s">
        <v>58</v>
      </c>
      <c r="C23" s="128">
        <v>8.3800000000000008</v>
      </c>
    </row>
    <row r="24" spans="1:3" x14ac:dyDescent="0.25">
      <c r="A24" s="2" t="s">
        <v>104</v>
      </c>
      <c r="B24" t="s">
        <v>59</v>
      </c>
      <c r="C24" s="128">
        <v>8.59</v>
      </c>
    </row>
    <row r="25" spans="1:3" x14ac:dyDescent="0.25">
      <c r="A25" s="2" t="s">
        <v>104</v>
      </c>
      <c r="B25" t="s">
        <v>60</v>
      </c>
      <c r="C25" s="128">
        <v>8.5</v>
      </c>
    </row>
    <row r="26" spans="1:3" x14ac:dyDescent="0.25">
      <c r="A26" s="2" t="s">
        <v>104</v>
      </c>
      <c r="B26" t="s">
        <v>470</v>
      </c>
      <c r="C26" s="128">
        <v>8.68</v>
      </c>
    </row>
    <row r="27" spans="1:3" x14ac:dyDescent="0.25">
      <c r="A27" s="8" t="s">
        <v>104</v>
      </c>
      <c r="B27" s="10" t="s">
        <v>198</v>
      </c>
      <c r="C27" s="130">
        <v>8.67</v>
      </c>
    </row>
    <row r="29" spans="1:3" x14ac:dyDescent="0.25">
      <c r="A29" t="s">
        <v>466</v>
      </c>
    </row>
    <row r="31" spans="1:3" x14ac:dyDescent="0.25">
      <c r="A31" t="s">
        <v>570</v>
      </c>
    </row>
    <row r="32" spans="1:3" x14ac:dyDescent="0.25">
      <c r="A32" t="s">
        <v>571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16.7109375" customWidth="1"/>
    <col min="2" max="2" width="11.7109375" customWidth="1"/>
    <col min="3" max="3" width="21.7109375" customWidth="1"/>
  </cols>
  <sheetData>
    <row r="1" spans="1:3" x14ac:dyDescent="0.25">
      <c r="A1" t="s">
        <v>474</v>
      </c>
    </row>
    <row r="3" spans="1:3" x14ac:dyDescent="0.25">
      <c r="A3" s="5" t="s">
        <v>468</v>
      </c>
      <c r="B3" s="4" t="s">
        <v>41</v>
      </c>
      <c r="C3" s="6" t="s">
        <v>473</v>
      </c>
    </row>
    <row r="4" spans="1:3" x14ac:dyDescent="0.25">
      <c r="A4" s="2">
        <v>2019</v>
      </c>
      <c r="B4" t="s">
        <v>45</v>
      </c>
      <c r="C4" s="128">
        <v>7.96</v>
      </c>
    </row>
    <row r="5" spans="1:3" x14ac:dyDescent="0.25">
      <c r="A5" s="2">
        <v>2019</v>
      </c>
      <c r="B5" t="s">
        <v>46</v>
      </c>
      <c r="C5" s="128">
        <v>7.47</v>
      </c>
    </row>
    <row r="6" spans="1:3" x14ac:dyDescent="0.25">
      <c r="A6" s="2">
        <v>2020</v>
      </c>
      <c r="B6" t="s">
        <v>45</v>
      </c>
      <c r="C6" s="128">
        <v>8.65</v>
      </c>
    </row>
    <row r="7" spans="1:3" x14ac:dyDescent="0.25">
      <c r="A7" s="2">
        <v>2020</v>
      </c>
      <c r="B7" t="s">
        <v>46</v>
      </c>
      <c r="C7" s="128">
        <v>8.18</v>
      </c>
    </row>
    <row r="8" spans="1:3" x14ac:dyDescent="0.25">
      <c r="A8" s="2">
        <v>2021</v>
      </c>
      <c r="B8" t="s">
        <v>46</v>
      </c>
      <c r="C8" s="128">
        <v>8.0500000000000007</v>
      </c>
    </row>
    <row r="9" spans="1:3" x14ac:dyDescent="0.25">
      <c r="A9" s="8">
        <v>2021</v>
      </c>
      <c r="B9" s="10" t="s">
        <v>45</v>
      </c>
      <c r="C9" s="130">
        <v>8.48</v>
      </c>
    </row>
    <row r="11" spans="1:3" x14ac:dyDescent="0.25">
      <c r="A11" t="s">
        <v>466</v>
      </c>
    </row>
    <row r="22" spans="1:1" x14ac:dyDescent="0.25">
      <c r="A22" t="s">
        <v>570</v>
      </c>
    </row>
    <row r="23" spans="1:1" x14ac:dyDescent="0.25">
      <c r="A23" t="s">
        <v>571</v>
      </c>
    </row>
    <row r="25" spans="1:1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4" sqref="A4:A12"/>
    </sheetView>
  </sheetViews>
  <sheetFormatPr defaultColWidth="11.42578125" defaultRowHeight="15" x14ac:dyDescent="0.25"/>
  <cols>
    <col min="1" max="1" width="8.140625" customWidth="1"/>
    <col min="2" max="2" width="26.28515625" bestFit="1" customWidth="1"/>
    <col min="3" max="3" width="16.7109375" customWidth="1"/>
  </cols>
  <sheetData>
    <row r="1" spans="1:3" x14ac:dyDescent="0.25">
      <c r="A1" t="s">
        <v>475</v>
      </c>
    </row>
    <row r="2" spans="1:3" ht="15.75" thickBot="1" x14ac:dyDescent="0.3"/>
    <row r="3" spans="1:3" x14ac:dyDescent="0.25">
      <c r="A3" s="4" t="s">
        <v>1</v>
      </c>
      <c r="B3" s="5" t="s">
        <v>476</v>
      </c>
      <c r="C3" s="6" t="s">
        <v>477</v>
      </c>
    </row>
    <row r="4" spans="1:3" x14ac:dyDescent="0.25">
      <c r="A4" s="183">
        <v>2019</v>
      </c>
      <c r="B4" s="2" t="s">
        <v>478</v>
      </c>
      <c r="C4" s="171">
        <v>0.37</v>
      </c>
    </row>
    <row r="5" spans="1:3" x14ac:dyDescent="0.25">
      <c r="A5" s="183">
        <v>2019</v>
      </c>
      <c r="B5" s="2" t="s">
        <v>479</v>
      </c>
      <c r="C5" s="171">
        <v>0.11</v>
      </c>
    </row>
    <row r="6" spans="1:3" x14ac:dyDescent="0.25">
      <c r="A6" s="183">
        <v>2019</v>
      </c>
      <c r="B6" s="2" t="s">
        <v>480</v>
      </c>
      <c r="C6" s="171">
        <v>0.52</v>
      </c>
    </row>
    <row r="7" spans="1:3" x14ac:dyDescent="0.25">
      <c r="A7" s="183">
        <v>2020</v>
      </c>
      <c r="B7" s="2" t="s">
        <v>478</v>
      </c>
      <c r="C7" s="171">
        <v>0.33</v>
      </c>
    </row>
    <row r="8" spans="1:3" x14ac:dyDescent="0.25">
      <c r="A8" s="183">
        <v>2020</v>
      </c>
      <c r="B8" s="2" t="s">
        <v>479</v>
      </c>
      <c r="C8" s="171">
        <v>0.14000000000000001</v>
      </c>
    </row>
    <row r="9" spans="1:3" x14ac:dyDescent="0.25">
      <c r="A9" s="183">
        <v>2020</v>
      </c>
      <c r="B9" s="2" t="s">
        <v>480</v>
      </c>
      <c r="C9" s="171">
        <v>0.53</v>
      </c>
    </row>
    <row r="10" spans="1:3" x14ac:dyDescent="0.25">
      <c r="A10" s="183">
        <v>2021</v>
      </c>
      <c r="B10" s="2" t="s">
        <v>478</v>
      </c>
      <c r="C10" s="171">
        <v>0.32</v>
      </c>
    </row>
    <row r="11" spans="1:3" x14ac:dyDescent="0.25">
      <c r="A11" s="183">
        <v>2021</v>
      </c>
      <c r="B11" s="2" t="s">
        <v>479</v>
      </c>
      <c r="C11" s="171">
        <v>0.14000000000000001</v>
      </c>
    </row>
    <row r="12" spans="1:3" ht="15.75" thickBot="1" x14ac:dyDescent="0.3">
      <c r="A12" s="184">
        <v>2021</v>
      </c>
      <c r="B12" s="8" t="s">
        <v>480</v>
      </c>
      <c r="C12" s="172">
        <v>0.54</v>
      </c>
    </row>
    <row r="14" spans="1:3" x14ac:dyDescent="0.25">
      <c r="A14" t="s">
        <v>466</v>
      </c>
    </row>
    <row r="26" spans="1:1" x14ac:dyDescent="0.25">
      <c r="A26" t="s">
        <v>570</v>
      </c>
    </row>
    <row r="27" spans="1:1" x14ac:dyDescent="0.25">
      <c r="A27" t="s">
        <v>571</v>
      </c>
    </row>
    <row r="29" spans="1:1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11.42578125" defaultRowHeight="15" x14ac:dyDescent="0.25"/>
  <cols>
    <col min="1" max="1" width="30.7109375" customWidth="1"/>
    <col min="2" max="4" width="39.7109375" customWidth="1"/>
  </cols>
  <sheetData>
    <row r="1" spans="1:4" x14ac:dyDescent="0.25">
      <c r="A1" t="s">
        <v>481</v>
      </c>
    </row>
    <row r="3" spans="1:4" x14ac:dyDescent="0.25">
      <c r="A3" s="5" t="s">
        <v>224</v>
      </c>
      <c r="B3" s="4" t="s">
        <v>482</v>
      </c>
      <c r="C3" s="4" t="s">
        <v>483</v>
      </c>
      <c r="D3" s="6" t="s">
        <v>484</v>
      </c>
    </row>
    <row r="4" spans="1:4" x14ac:dyDescent="0.25">
      <c r="A4" s="2" t="s">
        <v>220</v>
      </c>
      <c r="B4" s="88">
        <v>3428.7</v>
      </c>
      <c r="C4" s="88">
        <v>3850.6</v>
      </c>
      <c r="D4" s="89">
        <v>4301.1000000000004</v>
      </c>
    </row>
    <row r="5" spans="1:4" x14ac:dyDescent="0.25">
      <c r="A5" s="2" t="s">
        <v>485</v>
      </c>
      <c r="B5" s="88">
        <v>2497.6</v>
      </c>
      <c r="C5" s="88">
        <v>2907.7</v>
      </c>
      <c r="D5" s="89">
        <v>3338</v>
      </c>
    </row>
    <row r="6" spans="1:4" x14ac:dyDescent="0.25">
      <c r="A6" s="2" t="s">
        <v>222</v>
      </c>
      <c r="B6" s="88">
        <v>2362.3000000000002</v>
      </c>
      <c r="C6" s="88">
        <v>2635.5</v>
      </c>
      <c r="D6" s="89">
        <v>2833.8</v>
      </c>
    </row>
    <row r="7" spans="1:4" x14ac:dyDescent="0.25">
      <c r="A7" s="2" t="s">
        <v>486</v>
      </c>
      <c r="B7" s="88">
        <v>2000.2</v>
      </c>
      <c r="C7" s="88">
        <v>1988.3</v>
      </c>
      <c r="D7" s="89">
        <v>1931.6</v>
      </c>
    </row>
    <row r="8" spans="1:4" x14ac:dyDescent="0.25">
      <c r="A8" s="2" t="s">
        <v>221</v>
      </c>
      <c r="B8" s="88">
        <v>1988.1</v>
      </c>
      <c r="C8" s="88">
        <v>2340.1</v>
      </c>
      <c r="D8" s="89">
        <v>2612.6999999999998</v>
      </c>
    </row>
    <row r="9" spans="1:4" x14ac:dyDescent="0.25">
      <c r="A9" s="2" t="s">
        <v>487</v>
      </c>
      <c r="B9" s="88">
        <v>1389.4</v>
      </c>
      <c r="C9" s="88">
        <v>1503.7</v>
      </c>
      <c r="D9" s="89">
        <v>1513.9</v>
      </c>
    </row>
    <row r="10" spans="1:4" x14ac:dyDescent="0.25">
      <c r="A10" s="2" t="s">
        <v>217</v>
      </c>
      <c r="B10" s="88">
        <v>1308.7</v>
      </c>
      <c r="C10" s="88">
        <v>1349.2</v>
      </c>
      <c r="D10" s="89">
        <v>1277.9000000000001</v>
      </c>
    </row>
    <row r="11" spans="1:4" x14ac:dyDescent="0.25">
      <c r="A11" s="2" t="s">
        <v>216</v>
      </c>
      <c r="B11" s="88">
        <v>1306.7</v>
      </c>
      <c r="C11" s="88">
        <v>1414.9</v>
      </c>
      <c r="D11" s="89">
        <v>1561.2</v>
      </c>
    </row>
    <row r="12" spans="1:4" x14ac:dyDescent="0.25">
      <c r="A12" s="2" t="s">
        <v>218</v>
      </c>
      <c r="B12" s="88">
        <v>1186.2</v>
      </c>
      <c r="C12" s="88">
        <v>1259.5999999999999</v>
      </c>
      <c r="D12" s="89">
        <v>1320.4</v>
      </c>
    </row>
    <row r="13" spans="1:4" x14ac:dyDescent="0.25">
      <c r="A13" s="2" t="s">
        <v>226</v>
      </c>
      <c r="B13" s="88">
        <v>777.8</v>
      </c>
      <c r="C13" s="88">
        <v>767</v>
      </c>
      <c r="D13" s="89">
        <v>774.8</v>
      </c>
    </row>
    <row r="14" spans="1:4" x14ac:dyDescent="0.25">
      <c r="A14" s="2" t="s">
        <v>488</v>
      </c>
      <c r="B14" s="88">
        <v>757.3</v>
      </c>
      <c r="C14" s="88">
        <v>757.2</v>
      </c>
      <c r="D14" s="89">
        <v>713.6</v>
      </c>
    </row>
    <row r="15" spans="1:4" x14ac:dyDescent="0.25">
      <c r="A15" s="2" t="s">
        <v>225</v>
      </c>
      <c r="B15" s="88">
        <v>643.5</v>
      </c>
      <c r="C15" s="88">
        <v>925.1</v>
      </c>
      <c r="D15" s="89">
        <v>1227.2</v>
      </c>
    </row>
    <row r="16" spans="1:4" x14ac:dyDescent="0.25">
      <c r="A16" s="2" t="s">
        <v>228</v>
      </c>
      <c r="B16" s="88">
        <v>628.9</v>
      </c>
      <c r="C16" s="88">
        <v>624.20000000000005</v>
      </c>
      <c r="D16" s="89">
        <v>612.70000000000005</v>
      </c>
    </row>
    <row r="17" spans="1:4" x14ac:dyDescent="0.25">
      <c r="A17" s="2" t="s">
        <v>227</v>
      </c>
      <c r="B17" s="88">
        <v>366.5</v>
      </c>
      <c r="C17" s="88">
        <v>362.9</v>
      </c>
      <c r="D17" s="89">
        <v>355.1</v>
      </c>
    </row>
    <row r="18" spans="1:4" x14ac:dyDescent="0.25">
      <c r="A18" s="2" t="s">
        <v>489</v>
      </c>
      <c r="B18" s="88">
        <v>326.2</v>
      </c>
      <c r="C18" s="88">
        <v>359</v>
      </c>
      <c r="D18" s="89">
        <v>333.5</v>
      </c>
    </row>
    <row r="19" spans="1:4" x14ac:dyDescent="0.25">
      <c r="A19" s="2" t="s">
        <v>490</v>
      </c>
      <c r="B19" s="88">
        <v>316.7</v>
      </c>
      <c r="C19" s="88">
        <v>421.7</v>
      </c>
      <c r="D19" s="89">
        <v>489.4</v>
      </c>
    </row>
    <row r="20" spans="1:4" x14ac:dyDescent="0.25">
      <c r="A20" s="2" t="s">
        <v>491</v>
      </c>
      <c r="B20" s="88">
        <v>282.7</v>
      </c>
      <c r="C20" s="88">
        <v>282.60000000000002</v>
      </c>
      <c r="D20" s="89">
        <v>286.3</v>
      </c>
    </row>
    <row r="21" spans="1:4" x14ac:dyDescent="0.25">
      <c r="A21" s="2" t="s">
        <v>230</v>
      </c>
      <c r="B21" s="88">
        <v>115.6</v>
      </c>
      <c r="C21" s="88">
        <v>119.6</v>
      </c>
      <c r="D21" s="89">
        <v>117.2</v>
      </c>
    </row>
    <row r="22" spans="1:4" x14ac:dyDescent="0.25">
      <c r="A22" s="2" t="s">
        <v>229</v>
      </c>
      <c r="B22" s="88">
        <v>93.8</v>
      </c>
      <c r="C22" s="88">
        <v>84.5</v>
      </c>
      <c r="D22" s="89">
        <v>100.3</v>
      </c>
    </row>
    <row r="23" spans="1:4" x14ac:dyDescent="0.25">
      <c r="A23" s="8" t="s">
        <v>492</v>
      </c>
      <c r="B23" s="90">
        <v>56.7</v>
      </c>
      <c r="C23" s="90">
        <v>70.8</v>
      </c>
      <c r="D23" s="91">
        <v>126.7</v>
      </c>
    </row>
    <row r="25" spans="1:4" x14ac:dyDescent="0.25">
      <c r="A25" t="s">
        <v>466</v>
      </c>
    </row>
    <row r="27" spans="1:4" x14ac:dyDescent="0.25">
      <c r="A27" t="s">
        <v>570</v>
      </c>
    </row>
    <row r="28" spans="1:4" x14ac:dyDescent="0.25">
      <c r="A28" t="s">
        <v>571</v>
      </c>
    </row>
    <row r="30" spans="1:4" x14ac:dyDescent="0.2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defaultColWidth="11.42578125" defaultRowHeight="15" x14ac:dyDescent="0.25"/>
  <cols>
    <col min="1" max="1" width="30.7109375" customWidth="1"/>
    <col min="2" max="2" width="38.7109375" customWidth="1"/>
    <col min="3" max="3" width="44.7109375" customWidth="1"/>
    <col min="4" max="4" width="38.7109375" customWidth="1"/>
    <col min="5" max="5" width="44.7109375" customWidth="1"/>
    <col min="6" max="6" width="38.7109375" customWidth="1"/>
    <col min="7" max="7" width="44.7109375" customWidth="1"/>
  </cols>
  <sheetData>
    <row r="1" spans="1:7" x14ac:dyDescent="0.25">
      <c r="A1" t="s">
        <v>493</v>
      </c>
    </row>
    <row r="3" spans="1:7" x14ac:dyDescent="0.25">
      <c r="A3" s="5" t="s">
        <v>224</v>
      </c>
      <c r="B3" s="4" t="s">
        <v>494</v>
      </c>
      <c r="C3" s="4" t="s">
        <v>495</v>
      </c>
      <c r="D3" s="4" t="s">
        <v>496</v>
      </c>
      <c r="E3" s="4" t="s">
        <v>497</v>
      </c>
      <c r="F3" s="4" t="s">
        <v>498</v>
      </c>
      <c r="G3" s="6" t="s">
        <v>499</v>
      </c>
    </row>
    <row r="4" spans="1:7" x14ac:dyDescent="0.25">
      <c r="A4" s="2" t="s">
        <v>220</v>
      </c>
      <c r="B4" s="92">
        <v>3428.7</v>
      </c>
      <c r="C4" s="173" t="s">
        <v>500</v>
      </c>
      <c r="D4" s="92">
        <v>3850.6</v>
      </c>
      <c r="E4" s="173" t="s">
        <v>501</v>
      </c>
      <c r="F4" s="92">
        <v>4301.1000000000004</v>
      </c>
      <c r="G4" s="175" t="s">
        <v>502</v>
      </c>
    </row>
    <row r="5" spans="1:7" x14ac:dyDescent="0.25">
      <c r="A5" s="2" t="s">
        <v>485</v>
      </c>
      <c r="B5" s="92">
        <v>2497.6</v>
      </c>
      <c r="C5" s="173" t="s">
        <v>503</v>
      </c>
      <c r="D5" s="92">
        <v>2907.7</v>
      </c>
      <c r="E5" s="173" t="s">
        <v>504</v>
      </c>
      <c r="F5" s="92">
        <v>3338</v>
      </c>
      <c r="G5" s="175" t="s">
        <v>505</v>
      </c>
    </row>
    <row r="6" spans="1:7" x14ac:dyDescent="0.25">
      <c r="A6" s="2" t="s">
        <v>222</v>
      </c>
      <c r="B6" s="92">
        <v>2362.3000000000002</v>
      </c>
      <c r="C6" s="173" t="s">
        <v>503</v>
      </c>
      <c r="D6" s="92">
        <v>2635.5</v>
      </c>
      <c r="E6" s="173" t="s">
        <v>506</v>
      </c>
      <c r="F6" s="92">
        <v>2833.8</v>
      </c>
      <c r="G6" s="175" t="s">
        <v>504</v>
      </c>
    </row>
    <row r="7" spans="1:7" x14ac:dyDescent="0.25">
      <c r="A7" s="2" t="s">
        <v>486</v>
      </c>
      <c r="B7" s="92">
        <v>2000.2</v>
      </c>
      <c r="C7" s="173" t="s">
        <v>507</v>
      </c>
      <c r="D7" s="92">
        <v>1988.3</v>
      </c>
      <c r="E7" s="173" t="s">
        <v>507</v>
      </c>
      <c r="F7" s="92">
        <v>1931.6</v>
      </c>
      <c r="G7" s="175" t="s">
        <v>507</v>
      </c>
    </row>
    <row r="8" spans="1:7" x14ac:dyDescent="0.25">
      <c r="A8" s="2" t="s">
        <v>221</v>
      </c>
      <c r="B8" s="92">
        <v>1988.1</v>
      </c>
      <c r="C8" s="173" t="s">
        <v>507</v>
      </c>
      <c r="D8" s="92">
        <v>2340.1</v>
      </c>
      <c r="E8" s="173" t="s">
        <v>503</v>
      </c>
      <c r="F8" s="92">
        <v>2612.6999999999998</v>
      </c>
      <c r="G8" s="175" t="s">
        <v>506</v>
      </c>
    </row>
    <row r="9" spans="1:7" x14ac:dyDescent="0.25">
      <c r="A9" s="2" t="s">
        <v>487</v>
      </c>
      <c r="B9" s="92">
        <v>1389.4</v>
      </c>
      <c r="C9" s="173" t="s">
        <v>508</v>
      </c>
      <c r="D9" s="92">
        <v>1503.7</v>
      </c>
      <c r="E9" s="173" t="s">
        <v>509</v>
      </c>
      <c r="F9" s="92">
        <v>1513.9</v>
      </c>
      <c r="G9" s="175" t="s">
        <v>509</v>
      </c>
    </row>
    <row r="10" spans="1:7" x14ac:dyDescent="0.25">
      <c r="A10" s="2" t="s">
        <v>217</v>
      </c>
      <c r="B10" s="92">
        <v>1308.7</v>
      </c>
      <c r="C10" s="173" t="s">
        <v>508</v>
      </c>
      <c r="D10" s="92">
        <v>1349.2</v>
      </c>
      <c r="E10" s="173" t="s">
        <v>508</v>
      </c>
      <c r="F10" s="92">
        <v>1277.9000000000001</v>
      </c>
      <c r="G10" s="175" t="s">
        <v>508</v>
      </c>
    </row>
    <row r="11" spans="1:7" x14ac:dyDescent="0.25">
      <c r="A11" s="2" t="s">
        <v>216</v>
      </c>
      <c r="B11" s="92">
        <v>1306.7</v>
      </c>
      <c r="C11" s="173" t="s">
        <v>508</v>
      </c>
      <c r="D11" s="92">
        <v>1414.9</v>
      </c>
      <c r="E11" s="173" t="s">
        <v>508</v>
      </c>
      <c r="F11" s="92">
        <v>1561.2</v>
      </c>
      <c r="G11" s="175" t="s">
        <v>509</v>
      </c>
    </row>
    <row r="12" spans="1:7" x14ac:dyDescent="0.25">
      <c r="A12" s="2" t="s">
        <v>218</v>
      </c>
      <c r="B12" s="92">
        <v>1186.2</v>
      </c>
      <c r="C12" s="173" t="s">
        <v>510</v>
      </c>
      <c r="D12" s="92">
        <v>1259.5999999999999</v>
      </c>
      <c r="E12" s="173" t="s">
        <v>508</v>
      </c>
      <c r="F12" s="92">
        <v>1320.4</v>
      </c>
      <c r="G12" s="175" t="s">
        <v>508</v>
      </c>
    </row>
    <row r="13" spans="1:7" x14ac:dyDescent="0.25">
      <c r="A13" s="2" t="s">
        <v>226</v>
      </c>
      <c r="B13" s="92">
        <v>777.8</v>
      </c>
      <c r="C13" s="173" t="s">
        <v>511</v>
      </c>
      <c r="D13" s="92">
        <v>767</v>
      </c>
      <c r="E13" s="173" t="s">
        <v>512</v>
      </c>
      <c r="F13" s="92">
        <v>774.8</v>
      </c>
      <c r="G13" s="175" t="s">
        <v>511</v>
      </c>
    </row>
    <row r="14" spans="1:7" x14ac:dyDescent="0.25">
      <c r="A14" s="2" t="s">
        <v>488</v>
      </c>
      <c r="B14" s="92">
        <v>757.3</v>
      </c>
      <c r="C14" s="173" t="s">
        <v>512</v>
      </c>
      <c r="D14" s="92">
        <v>757.2</v>
      </c>
      <c r="E14" s="173" t="s">
        <v>512</v>
      </c>
      <c r="F14" s="92">
        <v>713.6</v>
      </c>
      <c r="G14" s="175" t="s">
        <v>512</v>
      </c>
    </row>
    <row r="15" spans="1:7" x14ac:dyDescent="0.25">
      <c r="A15" s="2" t="s">
        <v>225</v>
      </c>
      <c r="B15" s="92">
        <v>643.5</v>
      </c>
      <c r="C15" s="173" t="s">
        <v>512</v>
      </c>
      <c r="D15" s="92">
        <v>925.1</v>
      </c>
      <c r="E15" s="173" t="s">
        <v>511</v>
      </c>
      <c r="F15" s="92">
        <v>1227.2</v>
      </c>
      <c r="G15" s="175" t="s">
        <v>508</v>
      </c>
    </row>
    <row r="16" spans="1:7" x14ac:dyDescent="0.25">
      <c r="A16" s="2" t="s">
        <v>228</v>
      </c>
      <c r="B16" s="92">
        <v>628.9</v>
      </c>
      <c r="C16" s="173" t="s">
        <v>512</v>
      </c>
      <c r="D16" s="92">
        <v>624.20000000000005</v>
      </c>
      <c r="E16" s="173" t="s">
        <v>512</v>
      </c>
      <c r="F16" s="92">
        <v>612.70000000000005</v>
      </c>
      <c r="G16" s="175" t="s">
        <v>512</v>
      </c>
    </row>
    <row r="17" spans="1:7" x14ac:dyDescent="0.25">
      <c r="A17" s="2" t="s">
        <v>227</v>
      </c>
      <c r="B17" s="92">
        <v>366.5</v>
      </c>
      <c r="C17" s="173" t="s">
        <v>513</v>
      </c>
      <c r="D17" s="92">
        <v>362.9</v>
      </c>
      <c r="E17" s="173" t="s">
        <v>513</v>
      </c>
      <c r="F17" s="92">
        <v>355.1</v>
      </c>
      <c r="G17" s="175" t="s">
        <v>513</v>
      </c>
    </row>
    <row r="18" spans="1:7" x14ac:dyDescent="0.25">
      <c r="A18" s="2" t="s">
        <v>489</v>
      </c>
      <c r="B18" s="92">
        <v>326.2</v>
      </c>
      <c r="C18" s="173" t="s">
        <v>514</v>
      </c>
      <c r="D18" s="92">
        <v>359</v>
      </c>
      <c r="E18" s="173" t="s">
        <v>513</v>
      </c>
      <c r="F18" s="92">
        <v>333.5</v>
      </c>
      <c r="G18" s="175" t="s">
        <v>513</v>
      </c>
    </row>
    <row r="19" spans="1:7" x14ac:dyDescent="0.25">
      <c r="A19" s="2" t="s">
        <v>490</v>
      </c>
      <c r="B19" s="92">
        <v>316.7</v>
      </c>
      <c r="C19" s="173" t="s">
        <v>514</v>
      </c>
      <c r="D19" s="92">
        <v>421.7</v>
      </c>
      <c r="E19" s="173" t="s">
        <v>513</v>
      </c>
      <c r="F19" s="92">
        <v>489.4</v>
      </c>
      <c r="G19" s="175" t="s">
        <v>513</v>
      </c>
    </row>
    <row r="20" spans="1:7" x14ac:dyDescent="0.25">
      <c r="A20" s="2" t="s">
        <v>491</v>
      </c>
      <c r="B20" s="92">
        <v>282.7</v>
      </c>
      <c r="C20" s="173" t="s">
        <v>514</v>
      </c>
      <c r="D20" s="92">
        <v>282.60000000000002</v>
      </c>
      <c r="E20" s="173" t="s">
        <v>514</v>
      </c>
      <c r="F20" s="92">
        <v>286.3</v>
      </c>
      <c r="G20" s="175" t="s">
        <v>514</v>
      </c>
    </row>
    <row r="21" spans="1:7" x14ac:dyDescent="0.25">
      <c r="A21" s="2" t="s">
        <v>230</v>
      </c>
      <c r="B21" s="92">
        <v>115.6</v>
      </c>
      <c r="C21" s="173" t="s">
        <v>514</v>
      </c>
      <c r="D21" s="92">
        <v>119.6</v>
      </c>
      <c r="E21" s="173" t="s">
        <v>514</v>
      </c>
      <c r="F21" s="92">
        <v>117.2</v>
      </c>
      <c r="G21" s="175" t="s">
        <v>514</v>
      </c>
    </row>
    <row r="22" spans="1:7" x14ac:dyDescent="0.25">
      <c r="A22" s="2" t="s">
        <v>229</v>
      </c>
      <c r="B22" s="92">
        <v>93.8</v>
      </c>
      <c r="C22" s="173" t="s">
        <v>515</v>
      </c>
      <c r="D22" s="92">
        <v>84.5</v>
      </c>
      <c r="E22" s="173" t="s">
        <v>515</v>
      </c>
      <c r="F22" s="92">
        <v>100.3</v>
      </c>
      <c r="G22" s="175" t="s">
        <v>515</v>
      </c>
    </row>
    <row r="23" spans="1:7" x14ac:dyDescent="0.25">
      <c r="A23" s="8" t="s">
        <v>492</v>
      </c>
      <c r="B23" s="93">
        <v>56.7</v>
      </c>
      <c r="C23" s="174" t="s">
        <v>515</v>
      </c>
      <c r="D23" s="93">
        <v>70.8</v>
      </c>
      <c r="E23" s="174" t="s">
        <v>515</v>
      </c>
      <c r="F23" s="93">
        <v>126.7</v>
      </c>
      <c r="G23" s="176" t="s">
        <v>514</v>
      </c>
    </row>
    <row r="25" spans="1:7" x14ac:dyDescent="0.25">
      <c r="A25" t="s">
        <v>466</v>
      </c>
    </row>
    <row r="27" spans="1:7" x14ac:dyDescent="0.25">
      <c r="A27" t="s">
        <v>570</v>
      </c>
    </row>
    <row r="28" spans="1:7" x14ac:dyDescent="0.25">
      <c r="A28" t="s">
        <v>571</v>
      </c>
    </row>
    <row r="30" spans="1:7" x14ac:dyDescent="0.2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42578125" defaultRowHeight="15" x14ac:dyDescent="0.25"/>
  <cols>
    <col min="1" max="1" width="15.7109375" customWidth="1"/>
    <col min="2" max="2" width="25.7109375" customWidth="1"/>
  </cols>
  <sheetData>
    <row r="1" spans="1:2" x14ac:dyDescent="0.25">
      <c r="A1" t="s">
        <v>516</v>
      </c>
    </row>
    <row r="3" spans="1:2" x14ac:dyDescent="0.25">
      <c r="A3" s="5" t="s">
        <v>65</v>
      </c>
      <c r="B3" s="6" t="s">
        <v>201</v>
      </c>
    </row>
    <row r="4" spans="1:2" x14ac:dyDescent="0.25">
      <c r="A4" s="2" t="s">
        <v>191</v>
      </c>
      <c r="B4" s="133">
        <v>11.9</v>
      </c>
    </row>
    <row r="5" spans="1:2" x14ac:dyDescent="0.25">
      <c r="A5" s="2" t="s">
        <v>192</v>
      </c>
      <c r="B5" s="133">
        <v>36.799999999999997</v>
      </c>
    </row>
    <row r="6" spans="1:2" x14ac:dyDescent="0.25">
      <c r="A6" s="2" t="s">
        <v>193</v>
      </c>
      <c r="B6" s="133">
        <v>27.8</v>
      </c>
    </row>
    <row r="7" spans="1:2" x14ac:dyDescent="0.25">
      <c r="A7" s="2" t="s">
        <v>194</v>
      </c>
      <c r="B7" s="133">
        <v>22.8</v>
      </c>
    </row>
    <row r="8" spans="1:2" x14ac:dyDescent="0.25">
      <c r="A8" s="2" t="s">
        <v>195</v>
      </c>
      <c r="B8" s="133">
        <v>22.4</v>
      </c>
    </row>
    <row r="9" spans="1:2" x14ac:dyDescent="0.25">
      <c r="A9" s="2" t="s">
        <v>196</v>
      </c>
      <c r="B9" s="133">
        <v>19.8</v>
      </c>
    </row>
    <row r="10" spans="1:2" x14ac:dyDescent="0.25">
      <c r="A10" s="2" t="s">
        <v>197</v>
      </c>
      <c r="B10" s="133">
        <v>11.4</v>
      </c>
    </row>
    <row r="11" spans="1:2" x14ac:dyDescent="0.25">
      <c r="A11" s="8" t="s">
        <v>198</v>
      </c>
      <c r="B11" s="135">
        <v>4.4000000000000004</v>
      </c>
    </row>
    <row r="13" spans="1:2" x14ac:dyDescent="0.25">
      <c r="A13" t="s">
        <v>63</v>
      </c>
    </row>
    <row r="20" spans="1:1" x14ac:dyDescent="0.25">
      <c r="A20" t="s">
        <v>517</v>
      </c>
    </row>
    <row r="21" spans="1:1" x14ac:dyDescent="0.25">
      <c r="A21" t="s">
        <v>573</v>
      </c>
    </row>
    <row r="23" spans="1:1" x14ac:dyDescent="0.25">
      <c r="A2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ColWidth="11.42578125" defaultRowHeight="15" x14ac:dyDescent="0.25"/>
  <cols>
    <col min="1" max="1" width="15.7109375" customWidth="1"/>
    <col min="2" max="2" width="20.7109375" customWidth="1"/>
    <col min="3" max="3" width="34.7109375" customWidth="1"/>
    <col min="4" max="4" width="27.7109375" customWidth="1"/>
    <col min="5" max="5" width="7.7109375" customWidth="1"/>
    <col min="6" max="6" width="13.7109375" customWidth="1"/>
    <col min="7" max="7" width="8.7109375" customWidth="1"/>
  </cols>
  <sheetData>
    <row r="1" spans="1:7" x14ac:dyDescent="0.25">
      <c r="A1" t="s">
        <v>519</v>
      </c>
    </row>
    <row r="3" spans="1:7" x14ac:dyDescent="0.25">
      <c r="A3" s="5" t="s">
        <v>65</v>
      </c>
      <c r="B3" s="4" t="s">
        <v>520</v>
      </c>
      <c r="C3" s="4" t="s">
        <v>521</v>
      </c>
      <c r="D3" s="4" t="s">
        <v>522</v>
      </c>
      <c r="E3" s="4" t="s">
        <v>523</v>
      </c>
      <c r="F3" s="4" t="s">
        <v>524</v>
      </c>
      <c r="G3" s="6" t="s">
        <v>525</v>
      </c>
    </row>
    <row r="4" spans="1:7" x14ac:dyDescent="0.25">
      <c r="A4" s="2" t="s">
        <v>191</v>
      </c>
      <c r="B4" s="131">
        <v>11.9</v>
      </c>
      <c r="C4" s="177">
        <v>7.5999999999999998E-2</v>
      </c>
      <c r="D4" s="136">
        <v>197</v>
      </c>
      <c r="E4" s="142">
        <v>0.52500000000000002</v>
      </c>
      <c r="F4" s="142">
        <v>0.53300000000000003</v>
      </c>
      <c r="G4" s="145">
        <v>0.52500000000000002</v>
      </c>
    </row>
    <row r="5" spans="1:7" x14ac:dyDescent="0.25">
      <c r="A5" s="2" t="s">
        <v>192</v>
      </c>
      <c r="B5" s="131">
        <v>36.799999999999997</v>
      </c>
      <c r="C5" s="177">
        <v>0.23300000000000001</v>
      </c>
      <c r="D5" s="136">
        <v>140</v>
      </c>
      <c r="E5" s="142">
        <v>0.42899999999999999</v>
      </c>
      <c r="F5" s="142">
        <v>0.52600000000000002</v>
      </c>
      <c r="G5" s="145">
        <v>0.438</v>
      </c>
    </row>
    <row r="6" spans="1:7" x14ac:dyDescent="0.25">
      <c r="A6" s="2" t="s">
        <v>193</v>
      </c>
      <c r="B6" s="131">
        <v>27.8</v>
      </c>
      <c r="C6" s="177">
        <v>0.17699999999999999</v>
      </c>
      <c r="D6" s="136">
        <v>137</v>
      </c>
      <c r="E6" s="142">
        <v>0.42199999999999999</v>
      </c>
      <c r="F6" s="142">
        <v>0.54100000000000004</v>
      </c>
      <c r="G6" s="145">
        <v>0.438</v>
      </c>
    </row>
    <row r="7" spans="1:7" x14ac:dyDescent="0.25">
      <c r="A7" s="2" t="s">
        <v>194</v>
      </c>
      <c r="B7" s="131">
        <v>22.8</v>
      </c>
      <c r="C7" s="177">
        <v>0.14499999999999999</v>
      </c>
      <c r="D7" s="136">
        <v>122</v>
      </c>
      <c r="E7" s="142">
        <v>0.40600000000000003</v>
      </c>
      <c r="F7" s="142">
        <v>0.52200000000000002</v>
      </c>
      <c r="G7" s="145">
        <v>0.42399999999999999</v>
      </c>
    </row>
    <row r="8" spans="1:7" x14ac:dyDescent="0.25">
      <c r="A8" s="2" t="s">
        <v>195</v>
      </c>
      <c r="B8" s="131">
        <v>22.4</v>
      </c>
      <c r="C8" s="177">
        <v>0.14199999999999999</v>
      </c>
      <c r="D8" s="136">
        <v>120</v>
      </c>
      <c r="E8" s="142">
        <v>0.40400000000000003</v>
      </c>
      <c r="F8" s="142">
        <v>0.47899999999999998</v>
      </c>
      <c r="G8" s="145">
        <v>0.41699999999999998</v>
      </c>
    </row>
    <row r="9" spans="1:7" x14ac:dyDescent="0.25">
      <c r="A9" s="2" t="s">
        <v>196</v>
      </c>
      <c r="B9" s="131">
        <v>19.8</v>
      </c>
      <c r="C9" s="177">
        <v>0.126</v>
      </c>
      <c r="D9" s="136">
        <v>122.5</v>
      </c>
      <c r="E9" s="142">
        <v>0.42699999999999999</v>
      </c>
      <c r="F9" s="142">
        <v>0.49399999999999999</v>
      </c>
      <c r="G9" s="145">
        <v>0.438</v>
      </c>
    </row>
    <row r="10" spans="1:7" x14ac:dyDescent="0.25">
      <c r="A10" s="2" t="s">
        <v>197</v>
      </c>
      <c r="B10" s="131">
        <v>11.4</v>
      </c>
      <c r="C10" s="177">
        <v>7.2999999999999995E-2</v>
      </c>
      <c r="D10" s="136">
        <v>127</v>
      </c>
      <c r="E10" s="142">
        <v>0.44400000000000001</v>
      </c>
      <c r="F10" s="142">
        <v>0.495</v>
      </c>
      <c r="G10" s="145">
        <v>0.45200000000000001</v>
      </c>
    </row>
    <row r="11" spans="1:7" x14ac:dyDescent="0.25">
      <c r="A11" s="2" t="s">
        <v>198</v>
      </c>
      <c r="B11" s="131">
        <v>4.4000000000000004</v>
      </c>
      <c r="C11" s="177">
        <v>2.8000000000000001E-2</v>
      </c>
      <c r="D11" s="136">
        <v>158</v>
      </c>
      <c r="E11" s="142">
        <v>0.47199999999999998</v>
      </c>
      <c r="F11" s="142">
        <v>0.51500000000000001</v>
      </c>
      <c r="G11" s="145">
        <v>0.47799999999999998</v>
      </c>
    </row>
    <row r="12" spans="1:7" x14ac:dyDescent="0.25">
      <c r="A12" s="160" t="s">
        <v>231</v>
      </c>
      <c r="B12" s="165">
        <v>157.4</v>
      </c>
      <c r="C12" s="178">
        <v>1</v>
      </c>
      <c r="D12" s="168">
        <v>136</v>
      </c>
      <c r="E12" s="178">
        <v>0.43099999999999999</v>
      </c>
      <c r="F12" s="178">
        <v>0.51100000000000001</v>
      </c>
      <c r="G12" s="179">
        <v>0.442</v>
      </c>
    </row>
    <row r="14" spans="1:7" x14ac:dyDescent="0.25">
      <c r="A14" t="s">
        <v>63</v>
      </c>
    </row>
    <row r="16" spans="1:7" x14ac:dyDescent="0.25">
      <c r="A16" t="s">
        <v>517</v>
      </c>
    </row>
    <row r="17" spans="1:1" x14ac:dyDescent="0.25">
      <c r="A17" t="s">
        <v>573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42.7109375" customWidth="1"/>
  </cols>
  <sheetData>
    <row r="1" spans="1:4" x14ac:dyDescent="0.25">
      <c r="A1" t="s">
        <v>48</v>
      </c>
    </row>
    <row r="3" spans="1:4" x14ac:dyDescent="0.2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25">
      <c r="A4" s="2" t="s">
        <v>18</v>
      </c>
      <c r="B4" s="22">
        <v>4.9000000000000002E-2</v>
      </c>
      <c r="C4" s="22">
        <v>5.6000000000000001E-2</v>
      </c>
      <c r="D4" s="23">
        <v>4.2000000000000003E-2</v>
      </c>
    </row>
    <row r="5" spans="1:4" x14ac:dyDescent="0.25">
      <c r="A5" s="2" t="s">
        <v>24</v>
      </c>
      <c r="B5" s="22">
        <v>4.1000000000000002E-2</v>
      </c>
      <c r="C5" s="22">
        <v>4.7E-2</v>
      </c>
      <c r="D5" s="23">
        <v>3.5999999999999997E-2</v>
      </c>
    </row>
    <row r="6" spans="1:4" x14ac:dyDescent="0.25">
      <c r="A6" s="2" t="s">
        <v>37</v>
      </c>
      <c r="B6" s="22">
        <v>0.04</v>
      </c>
      <c r="C6" s="22">
        <v>4.4999999999999998E-2</v>
      </c>
      <c r="D6" s="23">
        <v>3.5999999999999997E-2</v>
      </c>
    </row>
    <row r="7" spans="1:4" x14ac:dyDescent="0.25">
      <c r="A7" s="2" t="s">
        <v>34</v>
      </c>
      <c r="B7" s="22">
        <v>3.9E-2</v>
      </c>
      <c r="C7" s="22">
        <v>4.3999999999999997E-2</v>
      </c>
      <c r="D7" s="23">
        <v>3.5000000000000003E-2</v>
      </c>
    </row>
    <row r="8" spans="1:4" x14ac:dyDescent="0.25">
      <c r="A8" s="2" t="s">
        <v>23</v>
      </c>
      <c r="B8" s="22">
        <v>3.9E-2</v>
      </c>
      <c r="C8" s="22">
        <v>4.4999999999999998E-2</v>
      </c>
      <c r="D8" s="23">
        <v>3.4000000000000002E-2</v>
      </c>
    </row>
    <row r="9" spans="1:4" x14ac:dyDescent="0.25">
      <c r="A9" s="2" t="s">
        <v>30</v>
      </c>
      <c r="B9" s="22">
        <v>3.9E-2</v>
      </c>
      <c r="C9" s="22">
        <v>4.4999999999999998E-2</v>
      </c>
      <c r="D9" s="23">
        <v>3.4000000000000002E-2</v>
      </c>
    </row>
    <row r="10" spans="1:4" x14ac:dyDescent="0.25">
      <c r="A10" s="2" t="s">
        <v>15</v>
      </c>
      <c r="B10" s="22">
        <v>3.7999999999999999E-2</v>
      </c>
      <c r="C10" s="22">
        <v>4.3999999999999997E-2</v>
      </c>
      <c r="D10" s="23">
        <v>3.4000000000000002E-2</v>
      </c>
    </row>
    <row r="11" spans="1:4" x14ac:dyDescent="0.25">
      <c r="A11" s="2" t="s">
        <v>21</v>
      </c>
      <c r="B11" s="22">
        <v>3.6999999999999998E-2</v>
      </c>
      <c r="C11" s="22">
        <v>4.2000000000000003E-2</v>
      </c>
      <c r="D11" s="23">
        <v>3.3000000000000002E-2</v>
      </c>
    </row>
    <row r="12" spans="1:4" x14ac:dyDescent="0.25">
      <c r="A12" s="2" t="s">
        <v>13</v>
      </c>
      <c r="B12" s="22">
        <v>3.5999999999999997E-2</v>
      </c>
      <c r="C12" s="22">
        <v>4.2000000000000003E-2</v>
      </c>
      <c r="D12" s="23">
        <v>3.1E-2</v>
      </c>
    </row>
    <row r="13" spans="1:4" x14ac:dyDescent="0.25">
      <c r="A13" s="2" t="s">
        <v>36</v>
      </c>
      <c r="B13" s="22">
        <v>3.5000000000000003E-2</v>
      </c>
      <c r="C13" s="22">
        <v>0.04</v>
      </c>
      <c r="D13" s="23">
        <v>3.1E-2</v>
      </c>
    </row>
    <row r="14" spans="1:4" x14ac:dyDescent="0.25">
      <c r="A14" s="2" t="s">
        <v>16</v>
      </c>
      <c r="B14" s="22">
        <v>3.3000000000000002E-2</v>
      </c>
      <c r="C14" s="22">
        <v>3.7999999999999999E-2</v>
      </c>
      <c r="D14" s="23">
        <v>2.9000000000000001E-2</v>
      </c>
    </row>
    <row r="15" spans="1:4" x14ac:dyDescent="0.25">
      <c r="A15" s="2" t="s">
        <v>14</v>
      </c>
      <c r="B15" s="22">
        <v>3.3000000000000002E-2</v>
      </c>
      <c r="C15" s="22">
        <v>3.6999999999999998E-2</v>
      </c>
      <c r="D15" s="23">
        <v>0.03</v>
      </c>
    </row>
    <row r="16" spans="1:4" x14ac:dyDescent="0.25">
      <c r="A16" s="2" t="s">
        <v>17</v>
      </c>
      <c r="B16" s="22">
        <v>3.3000000000000002E-2</v>
      </c>
      <c r="C16" s="22">
        <v>3.6999999999999998E-2</v>
      </c>
      <c r="D16" s="23">
        <v>2.9000000000000001E-2</v>
      </c>
    </row>
    <row r="17" spans="1:4" x14ac:dyDescent="0.25">
      <c r="A17" s="2" t="s">
        <v>7</v>
      </c>
      <c r="B17" s="22">
        <v>3.3000000000000002E-2</v>
      </c>
      <c r="C17" s="22">
        <v>3.6999999999999998E-2</v>
      </c>
      <c r="D17" s="23">
        <v>2.9000000000000001E-2</v>
      </c>
    </row>
    <row r="18" spans="1:4" x14ac:dyDescent="0.25">
      <c r="A18" s="2" t="s">
        <v>35</v>
      </c>
      <c r="B18" s="22">
        <v>3.3000000000000002E-2</v>
      </c>
      <c r="C18" s="22">
        <v>3.5999999999999997E-2</v>
      </c>
      <c r="D18" s="23">
        <v>2.9000000000000001E-2</v>
      </c>
    </row>
    <row r="19" spans="1:4" x14ac:dyDescent="0.25">
      <c r="A19" s="2" t="s">
        <v>27</v>
      </c>
      <c r="B19" s="22">
        <v>3.2000000000000001E-2</v>
      </c>
      <c r="C19" s="22">
        <v>3.6999999999999998E-2</v>
      </c>
      <c r="D19" s="23">
        <v>2.9000000000000001E-2</v>
      </c>
    </row>
    <row r="20" spans="1:4" x14ac:dyDescent="0.25">
      <c r="A20" s="2" t="s">
        <v>22</v>
      </c>
      <c r="B20" s="22">
        <v>3.2000000000000001E-2</v>
      </c>
      <c r="C20" s="22">
        <v>3.5999999999999997E-2</v>
      </c>
      <c r="D20" s="23">
        <v>2.9000000000000001E-2</v>
      </c>
    </row>
    <row r="21" spans="1:4" x14ac:dyDescent="0.25">
      <c r="A21" s="2" t="s">
        <v>12</v>
      </c>
      <c r="B21" s="22">
        <v>0.03</v>
      </c>
      <c r="C21" s="22">
        <v>3.5000000000000003E-2</v>
      </c>
      <c r="D21" s="23">
        <v>2.5999999999999999E-2</v>
      </c>
    </row>
    <row r="22" spans="1:4" x14ac:dyDescent="0.25">
      <c r="A22" s="2" t="s">
        <v>28</v>
      </c>
      <c r="B22" s="22">
        <v>0.03</v>
      </c>
      <c r="C22" s="22">
        <v>3.4000000000000002E-2</v>
      </c>
      <c r="D22" s="23">
        <v>2.7E-2</v>
      </c>
    </row>
    <row r="23" spans="1:4" x14ac:dyDescent="0.25">
      <c r="A23" s="2" t="s">
        <v>25</v>
      </c>
      <c r="B23" s="22">
        <v>0.03</v>
      </c>
      <c r="C23" s="22">
        <v>3.4000000000000002E-2</v>
      </c>
      <c r="D23" s="23">
        <v>2.5999999999999999E-2</v>
      </c>
    </row>
    <row r="24" spans="1:4" x14ac:dyDescent="0.25">
      <c r="A24" s="2" t="s">
        <v>26</v>
      </c>
      <c r="B24" s="22">
        <v>2.8000000000000001E-2</v>
      </c>
      <c r="C24" s="22">
        <v>3.3000000000000002E-2</v>
      </c>
      <c r="D24" s="23">
        <v>2.5000000000000001E-2</v>
      </c>
    </row>
    <row r="25" spans="1:4" x14ac:dyDescent="0.25">
      <c r="A25" s="2" t="s">
        <v>6</v>
      </c>
      <c r="B25" s="22">
        <v>2.8000000000000001E-2</v>
      </c>
      <c r="C25" s="22">
        <v>3.3000000000000002E-2</v>
      </c>
      <c r="D25" s="23">
        <v>2.4E-2</v>
      </c>
    </row>
    <row r="26" spans="1:4" x14ac:dyDescent="0.25">
      <c r="A26" s="2" t="s">
        <v>9</v>
      </c>
      <c r="B26" s="22">
        <v>2.7E-2</v>
      </c>
      <c r="C26" s="22">
        <v>3.2000000000000001E-2</v>
      </c>
      <c r="D26" s="23">
        <v>2.4E-2</v>
      </c>
    </row>
    <row r="27" spans="1:4" x14ac:dyDescent="0.25">
      <c r="A27" s="2" t="s">
        <v>33</v>
      </c>
      <c r="B27" s="22">
        <v>2.7E-2</v>
      </c>
      <c r="C27" s="22">
        <v>3.1E-2</v>
      </c>
      <c r="D27" s="23">
        <v>2.3E-2</v>
      </c>
    </row>
    <row r="28" spans="1:4" x14ac:dyDescent="0.25">
      <c r="A28" s="2" t="s">
        <v>10</v>
      </c>
      <c r="B28" s="22">
        <v>2.5999999999999999E-2</v>
      </c>
      <c r="C28" s="22">
        <v>3.1E-2</v>
      </c>
      <c r="D28" s="23">
        <v>2.3E-2</v>
      </c>
    </row>
    <row r="29" spans="1:4" x14ac:dyDescent="0.25">
      <c r="A29" s="2" t="s">
        <v>19</v>
      </c>
      <c r="B29" s="22">
        <v>2.5999999999999999E-2</v>
      </c>
      <c r="C29" s="22">
        <v>0.03</v>
      </c>
      <c r="D29" s="23">
        <v>2.1999999999999999E-2</v>
      </c>
    </row>
    <row r="30" spans="1:4" x14ac:dyDescent="0.25">
      <c r="A30" s="2" t="s">
        <v>20</v>
      </c>
      <c r="B30" s="22">
        <v>2.5000000000000001E-2</v>
      </c>
      <c r="C30" s="22">
        <v>2.9000000000000001E-2</v>
      </c>
      <c r="D30" s="23">
        <v>2.1999999999999999E-2</v>
      </c>
    </row>
    <row r="31" spans="1:4" x14ac:dyDescent="0.25">
      <c r="A31" s="2" t="s">
        <v>11</v>
      </c>
      <c r="B31" s="22">
        <v>2.5000000000000001E-2</v>
      </c>
      <c r="C31" s="22">
        <v>2.9000000000000001E-2</v>
      </c>
      <c r="D31" s="23">
        <v>2.1000000000000001E-2</v>
      </c>
    </row>
    <row r="32" spans="1:4" x14ac:dyDescent="0.25">
      <c r="A32" s="2" t="s">
        <v>29</v>
      </c>
      <c r="B32" s="22">
        <v>2.4E-2</v>
      </c>
      <c r="C32" s="22">
        <v>2.7E-2</v>
      </c>
      <c r="D32" s="23">
        <v>2.1000000000000001E-2</v>
      </c>
    </row>
    <row r="33" spans="1:4" x14ac:dyDescent="0.25">
      <c r="A33" s="2" t="s">
        <v>31</v>
      </c>
      <c r="B33" s="22">
        <v>2.4E-2</v>
      </c>
      <c r="C33" s="22">
        <v>2.8000000000000001E-2</v>
      </c>
      <c r="D33" s="23">
        <v>0.02</v>
      </c>
    </row>
    <row r="34" spans="1:4" x14ac:dyDescent="0.25">
      <c r="A34" s="2" t="s">
        <v>8</v>
      </c>
      <c r="B34" s="22">
        <v>2.4E-2</v>
      </c>
      <c r="C34" s="22">
        <v>2.8000000000000001E-2</v>
      </c>
      <c r="D34" s="23">
        <v>0.02</v>
      </c>
    </row>
    <row r="35" spans="1:4" x14ac:dyDescent="0.25">
      <c r="A35" s="8" t="s">
        <v>32</v>
      </c>
      <c r="B35" s="24">
        <v>2.1999999999999999E-2</v>
      </c>
      <c r="C35" s="24">
        <v>2.5999999999999999E-2</v>
      </c>
      <c r="D35" s="25">
        <v>1.9E-2</v>
      </c>
    </row>
    <row r="37" spans="1:4" x14ac:dyDescent="0.25">
      <c r="A37" t="s">
        <v>38</v>
      </c>
    </row>
    <row r="39" spans="1:4" x14ac:dyDescent="0.2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defaultColWidth="11.42578125" defaultRowHeight="15" x14ac:dyDescent="0.25"/>
  <cols>
    <col min="1" max="1" width="15.7109375" customWidth="1"/>
    <col min="2" max="2" width="21.7109375" customWidth="1"/>
    <col min="3" max="3" width="18.7109375" customWidth="1"/>
  </cols>
  <sheetData>
    <row r="1" spans="1:3" x14ac:dyDescent="0.25">
      <c r="A1" t="s">
        <v>526</v>
      </c>
    </row>
    <row r="3" spans="1:3" x14ac:dyDescent="0.25">
      <c r="A3" s="5" t="s">
        <v>65</v>
      </c>
      <c r="B3" s="4" t="s">
        <v>527</v>
      </c>
      <c r="C3" s="6" t="s">
        <v>66</v>
      </c>
    </row>
    <row r="4" spans="1:3" x14ac:dyDescent="0.25">
      <c r="A4" s="2" t="s">
        <v>191</v>
      </c>
      <c r="B4" t="s">
        <v>528</v>
      </c>
      <c r="C4" s="98">
        <v>5670</v>
      </c>
    </row>
    <row r="5" spans="1:3" x14ac:dyDescent="0.25">
      <c r="A5" s="2" t="s">
        <v>191</v>
      </c>
      <c r="B5" t="s">
        <v>529</v>
      </c>
      <c r="C5" s="98">
        <v>1339</v>
      </c>
    </row>
    <row r="6" spans="1:3" x14ac:dyDescent="0.25">
      <c r="A6" s="2" t="s">
        <v>191</v>
      </c>
      <c r="B6" t="s">
        <v>530</v>
      </c>
      <c r="C6" s="98">
        <v>948</v>
      </c>
    </row>
    <row r="7" spans="1:3" x14ac:dyDescent="0.25">
      <c r="A7" s="2" t="s">
        <v>191</v>
      </c>
      <c r="B7" t="s">
        <v>531</v>
      </c>
      <c r="C7" s="98">
        <v>3986</v>
      </c>
    </row>
    <row r="8" spans="1:3" x14ac:dyDescent="0.25">
      <c r="A8" s="2" t="s">
        <v>192</v>
      </c>
      <c r="B8" t="s">
        <v>528</v>
      </c>
      <c r="C8" s="98">
        <v>20657</v>
      </c>
    </row>
    <row r="9" spans="1:3" x14ac:dyDescent="0.25">
      <c r="A9" s="2" t="s">
        <v>192</v>
      </c>
      <c r="B9" t="s">
        <v>529</v>
      </c>
      <c r="C9" s="98">
        <v>3834</v>
      </c>
    </row>
    <row r="10" spans="1:3" x14ac:dyDescent="0.25">
      <c r="A10" s="2" t="s">
        <v>192</v>
      </c>
      <c r="B10" t="s">
        <v>530</v>
      </c>
      <c r="C10" s="98">
        <v>2493</v>
      </c>
    </row>
    <row r="11" spans="1:3" x14ac:dyDescent="0.25">
      <c r="A11" s="2" t="s">
        <v>192</v>
      </c>
      <c r="B11" t="s">
        <v>531</v>
      </c>
      <c r="C11" s="98">
        <v>9771</v>
      </c>
    </row>
    <row r="12" spans="1:3" x14ac:dyDescent="0.25">
      <c r="A12" s="2" t="s">
        <v>193</v>
      </c>
      <c r="B12" t="s">
        <v>528</v>
      </c>
      <c r="C12" s="98">
        <v>15649</v>
      </c>
    </row>
    <row r="13" spans="1:3" x14ac:dyDescent="0.25">
      <c r="A13" s="2" t="s">
        <v>193</v>
      </c>
      <c r="B13" t="s">
        <v>529</v>
      </c>
      <c r="C13" s="98">
        <v>2828</v>
      </c>
    </row>
    <row r="14" spans="1:3" x14ac:dyDescent="0.25">
      <c r="A14" s="2" t="s">
        <v>193</v>
      </c>
      <c r="B14" t="s">
        <v>530</v>
      </c>
      <c r="C14" s="98">
        <v>1782</v>
      </c>
    </row>
    <row r="15" spans="1:3" x14ac:dyDescent="0.25">
      <c r="A15" s="2" t="s">
        <v>193</v>
      </c>
      <c r="B15" t="s">
        <v>531</v>
      </c>
      <c r="C15" s="98">
        <v>7563</v>
      </c>
    </row>
    <row r="16" spans="1:3" x14ac:dyDescent="0.25">
      <c r="A16" s="2" t="s">
        <v>194</v>
      </c>
      <c r="B16" t="s">
        <v>528</v>
      </c>
      <c r="C16" s="98">
        <v>13130</v>
      </c>
    </row>
    <row r="17" spans="1:3" x14ac:dyDescent="0.25">
      <c r="A17" s="2" t="s">
        <v>194</v>
      </c>
      <c r="B17" t="s">
        <v>529</v>
      </c>
      <c r="C17" s="98">
        <v>2104</v>
      </c>
    </row>
    <row r="18" spans="1:3" x14ac:dyDescent="0.25">
      <c r="A18" s="2" t="s">
        <v>194</v>
      </c>
      <c r="B18" t="s">
        <v>530</v>
      </c>
      <c r="C18" s="98">
        <v>1324</v>
      </c>
    </row>
    <row r="19" spans="1:3" x14ac:dyDescent="0.25">
      <c r="A19" s="2" t="s">
        <v>194</v>
      </c>
      <c r="B19" t="s">
        <v>531</v>
      </c>
      <c r="C19" s="98">
        <v>6253</v>
      </c>
    </row>
    <row r="20" spans="1:3" x14ac:dyDescent="0.25">
      <c r="A20" s="2" t="s">
        <v>195</v>
      </c>
      <c r="B20" t="s">
        <v>528</v>
      </c>
      <c r="C20" s="98">
        <v>13054</v>
      </c>
    </row>
    <row r="21" spans="1:3" x14ac:dyDescent="0.25">
      <c r="A21" s="2" t="s">
        <v>195</v>
      </c>
      <c r="B21" t="s">
        <v>529</v>
      </c>
      <c r="C21" s="98">
        <v>1913</v>
      </c>
    </row>
    <row r="22" spans="1:3" x14ac:dyDescent="0.25">
      <c r="A22" s="2" t="s">
        <v>195</v>
      </c>
      <c r="B22" t="s">
        <v>530</v>
      </c>
      <c r="C22" s="98">
        <v>1194</v>
      </c>
    </row>
    <row r="23" spans="1:3" x14ac:dyDescent="0.25">
      <c r="A23" s="2" t="s">
        <v>195</v>
      </c>
      <c r="B23" t="s">
        <v>531</v>
      </c>
      <c r="C23" s="98">
        <v>6244</v>
      </c>
    </row>
    <row r="24" spans="1:3" x14ac:dyDescent="0.25">
      <c r="A24" s="2" t="s">
        <v>196</v>
      </c>
      <c r="B24" t="s">
        <v>528</v>
      </c>
      <c r="C24" s="98">
        <v>11153</v>
      </c>
    </row>
    <row r="25" spans="1:3" x14ac:dyDescent="0.25">
      <c r="A25" s="2" t="s">
        <v>196</v>
      </c>
      <c r="B25" t="s">
        <v>529</v>
      </c>
      <c r="C25" s="98">
        <v>1544</v>
      </c>
    </row>
    <row r="26" spans="1:3" x14ac:dyDescent="0.25">
      <c r="A26" s="2" t="s">
        <v>196</v>
      </c>
      <c r="B26" t="s">
        <v>530</v>
      </c>
      <c r="C26" s="98">
        <v>992</v>
      </c>
    </row>
    <row r="27" spans="1:3" x14ac:dyDescent="0.25">
      <c r="A27" s="2" t="s">
        <v>196</v>
      </c>
      <c r="B27" t="s">
        <v>531</v>
      </c>
      <c r="C27" s="98">
        <v>6157</v>
      </c>
    </row>
    <row r="28" spans="1:3" x14ac:dyDescent="0.25">
      <c r="A28" s="2" t="s">
        <v>197</v>
      </c>
      <c r="B28" t="s">
        <v>528</v>
      </c>
      <c r="C28" s="98">
        <v>6272</v>
      </c>
    </row>
    <row r="29" spans="1:3" x14ac:dyDescent="0.25">
      <c r="A29" s="2" t="s">
        <v>197</v>
      </c>
      <c r="B29" t="s">
        <v>529</v>
      </c>
      <c r="C29" s="98">
        <v>877</v>
      </c>
    </row>
    <row r="30" spans="1:3" x14ac:dyDescent="0.25">
      <c r="A30" s="2" t="s">
        <v>197</v>
      </c>
      <c r="B30" t="s">
        <v>530</v>
      </c>
      <c r="C30" s="98">
        <v>615</v>
      </c>
    </row>
    <row r="31" spans="1:3" x14ac:dyDescent="0.25">
      <c r="A31" s="2" t="s">
        <v>197</v>
      </c>
      <c r="B31" t="s">
        <v>531</v>
      </c>
      <c r="C31" s="98">
        <v>3672</v>
      </c>
    </row>
    <row r="32" spans="1:3" x14ac:dyDescent="0.25">
      <c r="A32" s="2" t="s">
        <v>198</v>
      </c>
      <c r="B32" t="s">
        <v>528</v>
      </c>
      <c r="C32" s="98">
        <v>2303</v>
      </c>
    </row>
    <row r="33" spans="1:3" x14ac:dyDescent="0.25">
      <c r="A33" s="2" t="s">
        <v>198</v>
      </c>
      <c r="B33" t="s">
        <v>529</v>
      </c>
      <c r="C33" s="98">
        <v>392</v>
      </c>
    </row>
    <row r="34" spans="1:3" x14ac:dyDescent="0.25">
      <c r="A34" s="2" t="s">
        <v>198</v>
      </c>
      <c r="B34" t="s">
        <v>530</v>
      </c>
      <c r="C34" s="98">
        <v>270</v>
      </c>
    </row>
    <row r="35" spans="1:3" x14ac:dyDescent="0.25">
      <c r="A35" s="8" t="s">
        <v>198</v>
      </c>
      <c r="B35" s="10" t="s">
        <v>531</v>
      </c>
      <c r="C35" s="99">
        <v>1451</v>
      </c>
    </row>
    <row r="37" spans="1:3" x14ac:dyDescent="0.25">
      <c r="A37" t="s">
        <v>63</v>
      </c>
    </row>
    <row r="39" spans="1:3" x14ac:dyDescent="0.25">
      <c r="A39" t="s">
        <v>517</v>
      </c>
    </row>
    <row r="40" spans="1:3" x14ac:dyDescent="0.25">
      <c r="A40" t="s">
        <v>573</v>
      </c>
    </row>
    <row r="42" spans="1:3" x14ac:dyDescent="0.25">
      <c r="A4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11.42578125" defaultRowHeight="15" x14ac:dyDescent="0.25"/>
  <cols>
    <col min="1" max="1" width="15.7109375" customWidth="1"/>
    <col min="2" max="2" width="56.85546875" customWidth="1"/>
    <col min="3" max="4" width="49.5703125" bestFit="1" customWidth="1"/>
    <col min="5" max="5" width="56.85546875" bestFit="1" customWidth="1"/>
  </cols>
  <sheetData>
    <row r="1" spans="1:5" x14ac:dyDescent="0.25">
      <c r="A1" t="s">
        <v>532</v>
      </c>
    </row>
    <row r="3" spans="1:5" x14ac:dyDescent="0.25">
      <c r="A3" s="5" t="s">
        <v>65</v>
      </c>
      <c r="B3" s="4" t="s">
        <v>533</v>
      </c>
      <c r="C3" s="4" t="s">
        <v>534</v>
      </c>
      <c r="D3" s="4" t="s">
        <v>535</v>
      </c>
      <c r="E3" s="6" t="s">
        <v>536</v>
      </c>
    </row>
    <row r="4" spans="1:5" x14ac:dyDescent="0.25">
      <c r="A4" s="2" t="s">
        <v>191</v>
      </c>
      <c r="B4" s="100">
        <v>0.47499999999999998</v>
      </c>
      <c r="C4" s="100">
        <v>0.112</v>
      </c>
      <c r="D4" s="100">
        <v>7.9000000000000001E-2</v>
      </c>
      <c r="E4" s="101">
        <v>0.33400000000000002</v>
      </c>
    </row>
    <row r="5" spans="1:5" x14ac:dyDescent="0.25">
      <c r="A5" s="2" t="s">
        <v>192</v>
      </c>
      <c r="B5" s="100">
        <v>0.56200000000000006</v>
      </c>
      <c r="C5" s="100">
        <v>0.104</v>
      </c>
      <c r="D5" s="100">
        <v>6.8000000000000005E-2</v>
      </c>
      <c r="E5" s="101">
        <v>0.26600000000000001</v>
      </c>
    </row>
    <row r="6" spans="1:5" x14ac:dyDescent="0.25">
      <c r="A6" s="2" t="s">
        <v>193</v>
      </c>
      <c r="B6" s="100">
        <v>0.56200000000000006</v>
      </c>
      <c r="C6" s="100">
        <v>0.10199999999999999</v>
      </c>
      <c r="D6" s="100">
        <v>6.4000000000000001E-2</v>
      </c>
      <c r="E6" s="101">
        <v>0.27200000000000002</v>
      </c>
    </row>
    <row r="7" spans="1:5" x14ac:dyDescent="0.25">
      <c r="A7" s="2" t="s">
        <v>194</v>
      </c>
      <c r="B7" s="100">
        <v>0.57599999999999996</v>
      </c>
      <c r="C7" s="100">
        <v>9.1999999999999998E-2</v>
      </c>
      <c r="D7" s="100">
        <v>5.8000000000000003E-2</v>
      </c>
      <c r="E7" s="101">
        <v>0.27400000000000002</v>
      </c>
    </row>
    <row r="8" spans="1:5" x14ac:dyDescent="0.25">
      <c r="A8" s="2" t="s">
        <v>195</v>
      </c>
      <c r="B8" s="100">
        <v>0.58299999999999996</v>
      </c>
      <c r="C8" s="100">
        <v>8.5000000000000006E-2</v>
      </c>
      <c r="D8" s="100">
        <v>5.2999999999999999E-2</v>
      </c>
      <c r="E8" s="101">
        <v>0.27900000000000003</v>
      </c>
    </row>
    <row r="9" spans="1:5" x14ac:dyDescent="0.25">
      <c r="A9" s="2" t="s">
        <v>196</v>
      </c>
      <c r="B9" s="100">
        <v>0.56200000000000006</v>
      </c>
      <c r="C9" s="100">
        <v>7.8E-2</v>
      </c>
      <c r="D9" s="100">
        <v>0.05</v>
      </c>
      <c r="E9" s="101">
        <v>0.31</v>
      </c>
    </row>
    <row r="10" spans="1:5" x14ac:dyDescent="0.25">
      <c r="A10" s="2" t="s">
        <v>197</v>
      </c>
      <c r="B10" s="100">
        <v>0.54800000000000004</v>
      </c>
      <c r="C10" s="100">
        <v>7.6999999999999999E-2</v>
      </c>
      <c r="D10" s="100">
        <v>5.3999999999999999E-2</v>
      </c>
      <c r="E10" s="101">
        <v>0.32100000000000001</v>
      </c>
    </row>
    <row r="11" spans="1:5" x14ac:dyDescent="0.25">
      <c r="A11" s="2" t="s">
        <v>198</v>
      </c>
      <c r="B11" s="100">
        <v>0.52200000000000002</v>
      </c>
      <c r="C11" s="100">
        <v>8.8999999999999996E-2</v>
      </c>
      <c r="D11" s="100">
        <v>6.0999999999999999E-2</v>
      </c>
      <c r="E11" s="101">
        <v>0.32900000000000001</v>
      </c>
    </row>
    <row r="12" spans="1:5" x14ac:dyDescent="0.25">
      <c r="A12" s="8" t="s">
        <v>231</v>
      </c>
      <c r="B12" s="102">
        <v>0.55800000000000005</v>
      </c>
      <c r="C12" s="102">
        <v>9.4E-2</v>
      </c>
      <c r="D12" s="102">
        <v>6.0999999999999999E-2</v>
      </c>
      <c r="E12" s="103">
        <v>0.28599999999999998</v>
      </c>
    </row>
    <row r="14" spans="1:5" x14ac:dyDescent="0.25">
      <c r="A14" t="s">
        <v>63</v>
      </c>
    </row>
    <row r="16" spans="1:5" x14ac:dyDescent="0.25">
      <c r="A16" t="s">
        <v>517</v>
      </c>
    </row>
    <row r="17" spans="1:1" x14ac:dyDescent="0.25">
      <c r="A17" t="s">
        <v>573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ColWidth="11.42578125" defaultRowHeight="15" x14ac:dyDescent="0.25"/>
  <cols>
    <col min="1" max="1" width="21.7109375" customWidth="1"/>
    <col min="2" max="2" width="9.7109375" customWidth="1"/>
  </cols>
  <sheetData>
    <row r="1" spans="1:2" x14ac:dyDescent="0.25">
      <c r="A1" t="s">
        <v>537</v>
      </c>
    </row>
    <row r="3" spans="1:2" x14ac:dyDescent="0.25">
      <c r="A3" s="5" t="s">
        <v>68</v>
      </c>
      <c r="B3" s="6" t="s">
        <v>50</v>
      </c>
    </row>
    <row r="4" spans="1:2" x14ac:dyDescent="0.25">
      <c r="A4" s="2" t="s">
        <v>70</v>
      </c>
      <c r="B4" s="104">
        <v>0.41399999999999998</v>
      </c>
    </row>
    <row r="5" spans="1:2" x14ac:dyDescent="0.25">
      <c r="A5" s="2" t="s">
        <v>71</v>
      </c>
      <c r="B5" s="104">
        <v>0.439</v>
      </c>
    </row>
    <row r="6" spans="1:2" x14ac:dyDescent="0.25">
      <c r="A6" s="2" t="s">
        <v>72</v>
      </c>
      <c r="B6" s="104">
        <v>0.442</v>
      </c>
    </row>
    <row r="7" spans="1:2" x14ac:dyDescent="0.25">
      <c r="A7" s="2" t="s">
        <v>73</v>
      </c>
      <c r="B7" s="104">
        <v>0.39500000000000002</v>
      </c>
    </row>
    <row r="8" spans="1:2" x14ac:dyDescent="0.25">
      <c r="A8" s="2" t="s">
        <v>74</v>
      </c>
      <c r="B8" s="104">
        <v>0.442</v>
      </c>
    </row>
    <row r="9" spans="1:2" x14ac:dyDescent="0.25">
      <c r="A9" s="2" t="s">
        <v>75</v>
      </c>
      <c r="B9" s="104">
        <v>0.45900000000000002</v>
      </c>
    </row>
    <row r="10" spans="1:2" x14ac:dyDescent="0.25">
      <c r="A10" s="2" t="s">
        <v>76</v>
      </c>
      <c r="B10" s="104">
        <v>0.46200000000000002</v>
      </c>
    </row>
    <row r="11" spans="1:2" x14ac:dyDescent="0.25">
      <c r="A11" s="2" t="s">
        <v>77</v>
      </c>
      <c r="B11" s="104">
        <v>0.42799999999999999</v>
      </c>
    </row>
    <row r="12" spans="1:2" x14ac:dyDescent="0.25">
      <c r="A12" s="2" t="s">
        <v>78</v>
      </c>
      <c r="B12" s="104">
        <v>0.43</v>
      </c>
    </row>
    <row r="13" spans="1:2" x14ac:dyDescent="0.25">
      <c r="A13" s="2" t="s">
        <v>79</v>
      </c>
      <c r="B13" s="104">
        <v>0.44900000000000001</v>
      </c>
    </row>
    <row r="14" spans="1:2" x14ac:dyDescent="0.25">
      <c r="A14" s="2" t="s">
        <v>80</v>
      </c>
      <c r="B14" s="104">
        <v>0.47399999999999998</v>
      </c>
    </row>
    <row r="15" spans="1:2" x14ac:dyDescent="0.25">
      <c r="A15" s="2" t="s">
        <v>81</v>
      </c>
      <c r="B15" s="104">
        <v>0.439</v>
      </c>
    </row>
    <row r="16" spans="1:2" x14ac:dyDescent="0.25">
      <c r="A16" s="2" t="s">
        <v>82</v>
      </c>
      <c r="B16" s="104">
        <v>0.42699999999999999</v>
      </c>
    </row>
    <row r="17" spans="1:2" x14ac:dyDescent="0.25">
      <c r="A17" s="2" t="s">
        <v>83</v>
      </c>
      <c r="B17" s="104">
        <v>0.44500000000000001</v>
      </c>
    </row>
    <row r="18" spans="1:2" x14ac:dyDescent="0.25">
      <c r="A18" s="2" t="s">
        <v>84</v>
      </c>
      <c r="B18" s="104">
        <v>0.42099999999999999</v>
      </c>
    </row>
    <row r="19" spans="1:2" x14ac:dyDescent="0.25">
      <c r="A19" s="8" t="s">
        <v>85</v>
      </c>
      <c r="B19" s="105">
        <v>0.44700000000000001</v>
      </c>
    </row>
    <row r="21" spans="1:2" x14ac:dyDescent="0.25">
      <c r="A21" t="s">
        <v>63</v>
      </c>
    </row>
    <row r="27" spans="1:2" x14ac:dyDescent="0.25">
      <c r="A27" t="s">
        <v>517</v>
      </c>
    </row>
    <row r="28" spans="1:2" x14ac:dyDescent="0.25">
      <c r="A28" t="s">
        <v>573</v>
      </c>
    </row>
    <row r="30" spans="1:2" x14ac:dyDescent="0.2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defaultColWidth="11.42578125" defaultRowHeight="15" x14ac:dyDescent="0.25"/>
  <cols>
    <col min="1" max="1" width="15.7109375" customWidth="1"/>
    <col min="2" max="2" width="8.7109375" customWidth="1"/>
    <col min="3" max="3" width="18.7109375" customWidth="1"/>
  </cols>
  <sheetData>
    <row r="1" spans="1:3" x14ac:dyDescent="0.25">
      <c r="A1" t="s">
        <v>538</v>
      </c>
    </row>
    <row r="3" spans="1:3" x14ac:dyDescent="0.25">
      <c r="A3" s="5" t="s">
        <v>65</v>
      </c>
      <c r="B3" s="4" t="s">
        <v>539</v>
      </c>
      <c r="C3" s="6" t="s">
        <v>66</v>
      </c>
    </row>
    <row r="4" spans="1:3" x14ac:dyDescent="0.25">
      <c r="A4" s="2" t="s">
        <v>191</v>
      </c>
      <c r="B4" t="s">
        <v>540</v>
      </c>
      <c r="C4" s="106">
        <v>206</v>
      </c>
    </row>
    <row r="5" spans="1:3" x14ac:dyDescent="0.25">
      <c r="A5" s="2" t="s">
        <v>191</v>
      </c>
      <c r="B5" t="s">
        <v>541</v>
      </c>
      <c r="C5" s="106">
        <v>1137</v>
      </c>
    </row>
    <row r="6" spans="1:3" x14ac:dyDescent="0.25">
      <c r="A6" s="2" t="s">
        <v>191</v>
      </c>
      <c r="B6" t="s">
        <v>542</v>
      </c>
      <c r="C6" s="106">
        <v>1316</v>
      </c>
    </row>
    <row r="7" spans="1:3" x14ac:dyDescent="0.25">
      <c r="A7" s="2" t="s">
        <v>191</v>
      </c>
      <c r="B7" t="s">
        <v>543</v>
      </c>
      <c r="C7" s="106">
        <v>3614</v>
      </c>
    </row>
    <row r="8" spans="1:3" x14ac:dyDescent="0.25">
      <c r="A8" s="2" t="s">
        <v>192</v>
      </c>
      <c r="B8" t="s">
        <v>540</v>
      </c>
      <c r="C8" s="106">
        <v>373</v>
      </c>
    </row>
    <row r="9" spans="1:3" x14ac:dyDescent="0.25">
      <c r="A9" s="2" t="s">
        <v>192</v>
      </c>
      <c r="B9" t="s">
        <v>541</v>
      </c>
      <c r="C9" s="106">
        <v>2115</v>
      </c>
    </row>
    <row r="10" spans="1:3" x14ac:dyDescent="0.25">
      <c r="A10" s="2" t="s">
        <v>192</v>
      </c>
      <c r="B10" t="s">
        <v>542</v>
      </c>
      <c r="C10" s="106">
        <v>3183</v>
      </c>
    </row>
    <row r="11" spans="1:3" x14ac:dyDescent="0.25">
      <c r="A11" s="2" t="s">
        <v>192</v>
      </c>
      <c r="B11" t="s">
        <v>543</v>
      </c>
      <c r="C11" s="106">
        <v>10427</v>
      </c>
    </row>
    <row r="12" spans="1:3" x14ac:dyDescent="0.25">
      <c r="A12" s="2" t="s">
        <v>193</v>
      </c>
      <c r="B12" t="s">
        <v>540</v>
      </c>
      <c r="C12" s="106">
        <v>389</v>
      </c>
    </row>
    <row r="13" spans="1:3" x14ac:dyDescent="0.25">
      <c r="A13" s="2" t="s">
        <v>193</v>
      </c>
      <c r="B13" t="s">
        <v>541</v>
      </c>
      <c r="C13" s="106">
        <v>1895</v>
      </c>
    </row>
    <row r="14" spans="1:3" x14ac:dyDescent="0.25">
      <c r="A14" s="2" t="s">
        <v>193</v>
      </c>
      <c r="B14" t="s">
        <v>542</v>
      </c>
      <c r="C14" s="106">
        <v>2557</v>
      </c>
    </row>
    <row r="15" spans="1:3" x14ac:dyDescent="0.25">
      <c r="A15" s="2" t="s">
        <v>193</v>
      </c>
      <c r="B15" t="s">
        <v>543</v>
      </c>
      <c r="C15" s="106">
        <v>7332</v>
      </c>
    </row>
    <row r="16" spans="1:3" x14ac:dyDescent="0.25">
      <c r="A16" s="2" t="s">
        <v>194</v>
      </c>
      <c r="B16" t="s">
        <v>540</v>
      </c>
      <c r="C16" s="106">
        <v>452</v>
      </c>
    </row>
    <row r="17" spans="1:3" x14ac:dyDescent="0.25">
      <c r="A17" s="2" t="s">
        <v>194</v>
      </c>
      <c r="B17" t="s">
        <v>541</v>
      </c>
      <c r="C17" s="106">
        <v>1741</v>
      </c>
    </row>
    <row r="18" spans="1:3" x14ac:dyDescent="0.25">
      <c r="A18" s="2" t="s">
        <v>194</v>
      </c>
      <c r="B18" t="s">
        <v>542</v>
      </c>
      <c r="C18" s="106">
        <v>2126</v>
      </c>
    </row>
    <row r="19" spans="1:3" x14ac:dyDescent="0.25">
      <c r="A19" s="2" t="s">
        <v>194</v>
      </c>
      <c r="B19" t="s">
        <v>543</v>
      </c>
      <c r="C19" s="106">
        <v>5362</v>
      </c>
    </row>
    <row r="20" spans="1:3" x14ac:dyDescent="0.25">
      <c r="A20" s="2" t="s">
        <v>195</v>
      </c>
      <c r="B20" t="s">
        <v>540</v>
      </c>
      <c r="C20" s="106">
        <v>475</v>
      </c>
    </row>
    <row r="21" spans="1:3" x14ac:dyDescent="0.25">
      <c r="A21" s="2" t="s">
        <v>195</v>
      </c>
      <c r="B21" t="s">
        <v>541</v>
      </c>
      <c r="C21" s="106">
        <v>1830</v>
      </c>
    </row>
    <row r="22" spans="1:3" x14ac:dyDescent="0.25">
      <c r="A22" s="2" t="s">
        <v>195</v>
      </c>
      <c r="B22" t="s">
        <v>542</v>
      </c>
      <c r="C22" s="106">
        <v>2188</v>
      </c>
    </row>
    <row r="23" spans="1:3" x14ac:dyDescent="0.25">
      <c r="A23" s="2" t="s">
        <v>195</v>
      </c>
      <c r="B23" t="s">
        <v>543</v>
      </c>
      <c r="C23" s="106">
        <v>4858</v>
      </c>
    </row>
    <row r="24" spans="1:3" x14ac:dyDescent="0.25">
      <c r="A24" s="2" t="s">
        <v>196</v>
      </c>
      <c r="B24" t="s">
        <v>540</v>
      </c>
      <c r="C24" s="106">
        <v>457</v>
      </c>
    </row>
    <row r="25" spans="1:3" x14ac:dyDescent="0.25">
      <c r="A25" s="2" t="s">
        <v>196</v>
      </c>
      <c r="B25" t="s">
        <v>541</v>
      </c>
      <c r="C25" s="106">
        <v>1814</v>
      </c>
    </row>
    <row r="26" spans="1:3" x14ac:dyDescent="0.25">
      <c r="A26" s="2" t="s">
        <v>196</v>
      </c>
      <c r="B26" t="s">
        <v>542</v>
      </c>
      <c r="C26" s="106">
        <v>2271</v>
      </c>
    </row>
    <row r="27" spans="1:3" x14ac:dyDescent="0.25">
      <c r="A27" s="2" t="s">
        <v>196</v>
      </c>
      <c r="B27" t="s">
        <v>543</v>
      </c>
      <c r="C27" s="106">
        <v>4151</v>
      </c>
    </row>
    <row r="28" spans="1:3" x14ac:dyDescent="0.25">
      <c r="A28" s="2" t="s">
        <v>197</v>
      </c>
      <c r="B28" t="s">
        <v>540</v>
      </c>
      <c r="C28" s="106">
        <v>267</v>
      </c>
    </row>
    <row r="29" spans="1:3" x14ac:dyDescent="0.25">
      <c r="A29" s="2" t="s">
        <v>197</v>
      </c>
      <c r="B29" t="s">
        <v>541</v>
      </c>
      <c r="C29" s="106">
        <v>1098</v>
      </c>
    </row>
    <row r="30" spans="1:3" x14ac:dyDescent="0.25">
      <c r="A30" s="2" t="s">
        <v>197</v>
      </c>
      <c r="B30" t="s">
        <v>542</v>
      </c>
      <c r="C30" s="106">
        <v>1487</v>
      </c>
    </row>
    <row r="31" spans="1:3" x14ac:dyDescent="0.25">
      <c r="A31" s="2" t="s">
        <v>197</v>
      </c>
      <c r="B31" t="s">
        <v>543</v>
      </c>
      <c r="C31" s="106">
        <v>2312</v>
      </c>
    </row>
    <row r="32" spans="1:3" x14ac:dyDescent="0.25">
      <c r="A32" s="2" t="s">
        <v>198</v>
      </c>
      <c r="B32" t="s">
        <v>540</v>
      </c>
      <c r="C32" s="106">
        <v>112</v>
      </c>
    </row>
    <row r="33" spans="1:3" x14ac:dyDescent="0.25">
      <c r="A33" s="2" t="s">
        <v>198</v>
      </c>
      <c r="B33" t="s">
        <v>541</v>
      </c>
      <c r="C33" s="106">
        <v>434</v>
      </c>
    </row>
    <row r="34" spans="1:3" x14ac:dyDescent="0.25">
      <c r="A34" s="2" t="s">
        <v>198</v>
      </c>
      <c r="B34" t="s">
        <v>542</v>
      </c>
      <c r="C34" s="106">
        <v>649</v>
      </c>
    </row>
    <row r="35" spans="1:3" x14ac:dyDescent="0.25">
      <c r="A35" s="8" t="s">
        <v>198</v>
      </c>
      <c r="B35" s="10" t="s">
        <v>543</v>
      </c>
      <c r="C35" s="107">
        <v>918</v>
      </c>
    </row>
    <row r="37" spans="1:3" x14ac:dyDescent="0.25">
      <c r="A37" t="s">
        <v>63</v>
      </c>
    </row>
    <row r="39" spans="1:3" x14ac:dyDescent="0.25">
      <c r="A39" t="s">
        <v>517</v>
      </c>
    </row>
    <row r="40" spans="1:3" x14ac:dyDescent="0.25">
      <c r="A40" t="s">
        <v>518</v>
      </c>
    </row>
    <row r="42" spans="1:3" x14ac:dyDescent="0.25">
      <c r="A4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ColWidth="11.42578125" defaultRowHeight="15" x14ac:dyDescent="0.25"/>
  <cols>
    <col min="1" max="1" width="15.7109375" customWidth="1"/>
    <col min="2" max="2" width="11.7109375" customWidth="1"/>
    <col min="3" max="4" width="12.7109375" customWidth="1"/>
    <col min="5" max="5" width="10.7109375" customWidth="1"/>
  </cols>
  <sheetData>
    <row r="1" spans="1:5" x14ac:dyDescent="0.25">
      <c r="A1" t="s">
        <v>544</v>
      </c>
    </row>
    <row r="3" spans="1:5" x14ac:dyDescent="0.25">
      <c r="A3" s="5" t="s">
        <v>65</v>
      </c>
      <c r="B3" s="4" t="s">
        <v>545</v>
      </c>
      <c r="C3" s="4" t="s">
        <v>546</v>
      </c>
      <c r="D3" s="4" t="s">
        <v>547</v>
      </c>
      <c r="E3" s="6" t="s">
        <v>548</v>
      </c>
    </row>
    <row r="4" spans="1:5" x14ac:dyDescent="0.25">
      <c r="A4" s="2" t="s">
        <v>191</v>
      </c>
      <c r="B4" s="108">
        <v>3.3000000000000002E-2</v>
      </c>
      <c r="C4" s="108">
        <v>0.18099999999999999</v>
      </c>
      <c r="D4" s="108">
        <v>0.21</v>
      </c>
      <c r="E4" s="109">
        <v>0.57599999999999996</v>
      </c>
    </row>
    <row r="5" spans="1:5" x14ac:dyDescent="0.25">
      <c r="A5" s="2" t="s">
        <v>192</v>
      </c>
      <c r="B5" s="108">
        <v>2.3E-2</v>
      </c>
      <c r="C5" s="108">
        <v>0.13100000000000001</v>
      </c>
      <c r="D5" s="108">
        <v>0.19800000000000001</v>
      </c>
      <c r="E5" s="109">
        <v>0.64800000000000002</v>
      </c>
    </row>
    <row r="6" spans="1:5" x14ac:dyDescent="0.25">
      <c r="A6" s="2" t="s">
        <v>193</v>
      </c>
      <c r="B6" s="108">
        <v>3.2000000000000001E-2</v>
      </c>
      <c r="C6" s="108">
        <v>0.156</v>
      </c>
      <c r="D6" s="108">
        <v>0.21</v>
      </c>
      <c r="E6" s="109">
        <v>0.60199999999999998</v>
      </c>
    </row>
    <row r="7" spans="1:5" x14ac:dyDescent="0.25">
      <c r="A7" s="2" t="s">
        <v>194</v>
      </c>
      <c r="B7" s="108">
        <v>4.7E-2</v>
      </c>
      <c r="C7" s="108">
        <v>0.18</v>
      </c>
      <c r="D7" s="108">
        <v>0.22</v>
      </c>
      <c r="E7" s="109">
        <v>0.55400000000000005</v>
      </c>
    </row>
    <row r="8" spans="1:5" x14ac:dyDescent="0.25">
      <c r="A8" s="2" t="s">
        <v>195</v>
      </c>
      <c r="B8" s="108">
        <v>5.0999999999999997E-2</v>
      </c>
      <c r="C8" s="108">
        <v>0.19600000000000001</v>
      </c>
      <c r="D8" s="108">
        <v>0.23400000000000001</v>
      </c>
      <c r="E8" s="109">
        <v>0.52</v>
      </c>
    </row>
    <row r="9" spans="1:5" x14ac:dyDescent="0.25">
      <c r="A9" s="2" t="s">
        <v>196</v>
      </c>
      <c r="B9" s="108">
        <v>5.2999999999999999E-2</v>
      </c>
      <c r="C9" s="108">
        <v>0.20899999999999999</v>
      </c>
      <c r="D9" s="108">
        <v>0.26100000000000001</v>
      </c>
      <c r="E9" s="109">
        <v>0.47799999999999998</v>
      </c>
    </row>
    <row r="10" spans="1:5" x14ac:dyDescent="0.25">
      <c r="A10" s="2" t="s">
        <v>197</v>
      </c>
      <c r="B10" s="108">
        <v>5.1999999999999998E-2</v>
      </c>
      <c r="C10" s="108">
        <v>0.21299999999999999</v>
      </c>
      <c r="D10" s="108">
        <v>0.28799999999999998</v>
      </c>
      <c r="E10" s="109">
        <v>0.44800000000000001</v>
      </c>
    </row>
    <row r="11" spans="1:5" x14ac:dyDescent="0.25">
      <c r="A11" s="2" t="s">
        <v>198</v>
      </c>
      <c r="B11" s="108">
        <v>5.2999999999999999E-2</v>
      </c>
      <c r="C11" s="108">
        <v>0.20499999999999999</v>
      </c>
      <c r="D11" s="108">
        <v>0.307</v>
      </c>
      <c r="E11" s="109">
        <v>0.434</v>
      </c>
    </row>
    <row r="12" spans="1:5" x14ac:dyDescent="0.25">
      <c r="A12" s="8" t="s">
        <v>231</v>
      </c>
      <c r="B12" s="110">
        <v>3.9E-2</v>
      </c>
      <c r="C12" s="110">
        <v>0.17299999999999999</v>
      </c>
      <c r="D12" s="110">
        <v>0.22700000000000001</v>
      </c>
      <c r="E12" s="111">
        <v>0.56000000000000005</v>
      </c>
    </row>
    <row r="14" spans="1:5" x14ac:dyDescent="0.25">
      <c r="A14" t="s">
        <v>63</v>
      </c>
    </row>
    <row r="16" spans="1:5" x14ac:dyDescent="0.25">
      <c r="A16" t="s">
        <v>517</v>
      </c>
    </row>
    <row r="17" spans="1:1" x14ac:dyDescent="0.25">
      <c r="A17" t="s">
        <v>573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cols>
    <col min="1" max="1" width="6.7109375" customWidth="1"/>
    <col min="2" max="2" width="20.7109375" customWidth="1"/>
  </cols>
  <sheetData>
    <row r="1" spans="1:2" x14ac:dyDescent="0.25">
      <c r="A1" t="s">
        <v>549</v>
      </c>
    </row>
    <row r="3" spans="1:2" x14ac:dyDescent="0.25">
      <c r="A3" s="5" t="s">
        <v>1</v>
      </c>
      <c r="B3" s="6" t="s">
        <v>550</v>
      </c>
    </row>
    <row r="4" spans="1:2" x14ac:dyDescent="0.25">
      <c r="A4" s="2">
        <v>2013</v>
      </c>
      <c r="B4" s="112">
        <v>289810</v>
      </c>
    </row>
    <row r="5" spans="1:2" x14ac:dyDescent="0.25">
      <c r="A5" s="2">
        <v>2014</v>
      </c>
      <c r="B5" s="112">
        <v>287629</v>
      </c>
    </row>
    <row r="6" spans="1:2" x14ac:dyDescent="0.25">
      <c r="A6" s="2">
        <v>2015</v>
      </c>
      <c r="B6" s="112">
        <v>306148</v>
      </c>
    </row>
    <row r="7" spans="1:2" x14ac:dyDescent="0.25">
      <c r="A7" s="2">
        <v>2016</v>
      </c>
      <c r="B7" s="112">
        <v>312858</v>
      </c>
    </row>
    <row r="8" spans="1:2" x14ac:dyDescent="0.25">
      <c r="A8" s="2">
        <v>2017</v>
      </c>
      <c r="B8" s="112">
        <v>312030</v>
      </c>
    </row>
    <row r="9" spans="1:2" x14ac:dyDescent="0.25">
      <c r="A9" s="2">
        <v>2018</v>
      </c>
      <c r="B9" s="112">
        <v>300140</v>
      </c>
    </row>
    <row r="10" spans="1:2" x14ac:dyDescent="0.25">
      <c r="A10" s="2">
        <v>2019</v>
      </c>
      <c r="B10" s="112">
        <v>317969</v>
      </c>
    </row>
    <row r="11" spans="1:2" x14ac:dyDescent="0.25">
      <c r="A11" s="2">
        <v>2020</v>
      </c>
      <c r="B11" s="112">
        <v>385833</v>
      </c>
    </row>
    <row r="12" spans="1:2" x14ac:dyDescent="0.25">
      <c r="A12" s="8">
        <v>2021</v>
      </c>
      <c r="B12" s="113">
        <v>363038</v>
      </c>
    </row>
    <row r="14" spans="1:2" x14ac:dyDescent="0.25">
      <c r="A14" t="s">
        <v>551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ColWidth="11.42578125" defaultRowHeight="15" x14ac:dyDescent="0.25"/>
  <cols>
    <col min="1" max="1" width="6.7109375" customWidth="1"/>
    <col min="2" max="2" width="12.7109375" customWidth="1"/>
  </cols>
  <sheetData>
    <row r="1" spans="1:2" x14ac:dyDescent="0.25">
      <c r="A1" t="s">
        <v>552</v>
      </c>
    </row>
    <row r="3" spans="1:2" x14ac:dyDescent="0.25">
      <c r="A3" s="5" t="s">
        <v>1</v>
      </c>
      <c r="B3" s="6" t="s">
        <v>553</v>
      </c>
    </row>
    <row r="4" spans="1:2" x14ac:dyDescent="0.25">
      <c r="A4" s="2">
        <v>2013</v>
      </c>
      <c r="B4" s="114">
        <v>5388631</v>
      </c>
    </row>
    <row r="5" spans="1:2" x14ac:dyDescent="0.25">
      <c r="A5" s="2">
        <v>2014</v>
      </c>
      <c r="B5" s="114">
        <v>5332732</v>
      </c>
    </row>
    <row r="6" spans="1:2" x14ac:dyDescent="0.25">
      <c r="A6" s="2">
        <v>2015</v>
      </c>
      <c r="B6" s="114">
        <v>5754584</v>
      </c>
    </row>
    <row r="7" spans="1:2" x14ac:dyDescent="0.25">
      <c r="A7" s="2">
        <v>2016</v>
      </c>
      <c r="B7" s="114">
        <v>5859609</v>
      </c>
    </row>
    <row r="8" spans="1:2" x14ac:dyDescent="0.25">
      <c r="A8" s="2">
        <v>2017</v>
      </c>
      <c r="B8" s="114">
        <v>5835943</v>
      </c>
    </row>
    <row r="9" spans="1:2" x14ac:dyDescent="0.25">
      <c r="A9" s="2">
        <v>2018</v>
      </c>
      <c r="B9" s="114">
        <v>5657330</v>
      </c>
    </row>
    <row r="10" spans="1:2" x14ac:dyDescent="0.25">
      <c r="A10" s="2">
        <v>2019</v>
      </c>
      <c r="B10" s="114">
        <v>5983413</v>
      </c>
    </row>
    <row r="11" spans="1:2" x14ac:dyDescent="0.25">
      <c r="A11" s="2">
        <v>2020</v>
      </c>
      <c r="B11" s="114">
        <v>7803828</v>
      </c>
    </row>
    <row r="12" spans="1:2" x14ac:dyDescent="0.25">
      <c r="A12" s="8">
        <v>2021</v>
      </c>
      <c r="B12" s="115">
        <v>7330484</v>
      </c>
    </row>
    <row r="14" spans="1:2" x14ac:dyDescent="0.25">
      <c r="A14" t="s">
        <v>551</v>
      </c>
    </row>
    <row r="16" spans="1:2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ColWidth="11.42578125" defaultRowHeight="15" x14ac:dyDescent="0.25"/>
  <cols>
    <col min="1" max="1" width="6.7109375" customWidth="1"/>
    <col min="2" max="2" width="36.140625" customWidth="1"/>
  </cols>
  <sheetData>
    <row r="1" spans="1:2" x14ac:dyDescent="0.25">
      <c r="A1" t="s">
        <v>554</v>
      </c>
    </row>
    <row r="3" spans="1:2" x14ac:dyDescent="0.25">
      <c r="A3" s="5" t="s">
        <v>1</v>
      </c>
      <c r="B3" s="6" t="s">
        <v>555</v>
      </c>
    </row>
    <row r="4" spans="1:2" x14ac:dyDescent="0.25">
      <c r="A4" s="2">
        <v>2013</v>
      </c>
      <c r="B4" s="133">
        <v>18.59</v>
      </c>
    </row>
    <row r="5" spans="1:2" x14ac:dyDescent="0.25">
      <c r="A5" s="2">
        <v>2014</v>
      </c>
      <c r="B5" s="133">
        <v>18.54</v>
      </c>
    </row>
    <row r="6" spans="1:2" x14ac:dyDescent="0.25">
      <c r="A6" s="2">
        <v>2015</v>
      </c>
      <c r="B6" s="133">
        <v>18.8</v>
      </c>
    </row>
    <row r="7" spans="1:2" x14ac:dyDescent="0.25">
      <c r="A7" s="2">
        <v>2016</v>
      </c>
      <c r="B7" s="133">
        <v>18.73</v>
      </c>
    </row>
    <row r="8" spans="1:2" x14ac:dyDescent="0.25">
      <c r="A8" s="2">
        <v>2017</v>
      </c>
      <c r="B8" s="133">
        <v>18.7</v>
      </c>
    </row>
    <row r="9" spans="1:2" x14ac:dyDescent="0.25">
      <c r="A9" s="2">
        <v>2018</v>
      </c>
      <c r="B9" s="133">
        <v>18.850000000000001</v>
      </c>
    </row>
    <row r="10" spans="1:2" x14ac:dyDescent="0.25">
      <c r="A10" s="2">
        <v>2019</v>
      </c>
      <c r="B10" s="133">
        <v>18.82</v>
      </c>
    </row>
    <row r="11" spans="1:2" x14ac:dyDescent="0.25">
      <c r="A11" s="2">
        <v>2020</v>
      </c>
      <c r="B11" s="133">
        <v>20.23</v>
      </c>
    </row>
    <row r="12" spans="1:2" x14ac:dyDescent="0.25">
      <c r="A12" s="8">
        <v>2021</v>
      </c>
      <c r="B12" s="135">
        <v>20.190000000000001</v>
      </c>
    </row>
    <row r="14" spans="1:2" x14ac:dyDescent="0.25">
      <c r="A14" t="s">
        <v>551</v>
      </c>
    </row>
    <row r="16" spans="1:2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9.7109375" customWidth="1"/>
  </cols>
  <sheetData>
    <row r="1" spans="1:3" x14ac:dyDescent="0.25">
      <c r="A1" t="s">
        <v>556</v>
      </c>
    </row>
    <row r="3" spans="1:3" x14ac:dyDescent="0.25">
      <c r="A3" s="5" t="s">
        <v>1</v>
      </c>
      <c r="B3" s="4" t="s">
        <v>557</v>
      </c>
      <c r="C3" s="6" t="s">
        <v>50</v>
      </c>
    </row>
    <row r="4" spans="1:3" x14ac:dyDescent="0.25">
      <c r="A4" s="2">
        <v>2013</v>
      </c>
      <c r="B4" t="s">
        <v>558</v>
      </c>
      <c r="C4" s="116">
        <v>8.1000000000000003E-2</v>
      </c>
    </row>
    <row r="5" spans="1:3" x14ac:dyDescent="0.25">
      <c r="A5" s="2">
        <v>2013</v>
      </c>
      <c r="B5" t="s">
        <v>559</v>
      </c>
      <c r="C5" s="116">
        <v>2.1999999999999999E-2</v>
      </c>
    </row>
    <row r="6" spans="1:3" x14ac:dyDescent="0.25">
      <c r="A6" s="2">
        <v>2013</v>
      </c>
      <c r="B6" t="s">
        <v>560</v>
      </c>
      <c r="C6" s="116">
        <v>3.0000000000000001E-3</v>
      </c>
    </row>
    <row r="7" spans="1:3" x14ac:dyDescent="0.25">
      <c r="A7" s="2">
        <v>2014</v>
      </c>
      <c r="B7" t="s">
        <v>558</v>
      </c>
      <c r="C7" s="116">
        <v>7.8E-2</v>
      </c>
    </row>
    <row r="8" spans="1:3" x14ac:dyDescent="0.25">
      <c r="A8" s="2">
        <v>2014</v>
      </c>
      <c r="B8" t="s">
        <v>559</v>
      </c>
      <c r="C8" s="116">
        <v>2.1000000000000001E-2</v>
      </c>
    </row>
    <row r="9" spans="1:3" x14ac:dyDescent="0.25">
      <c r="A9" s="2">
        <v>2014</v>
      </c>
      <c r="B9" t="s">
        <v>560</v>
      </c>
      <c r="C9" s="116">
        <v>3.0000000000000001E-3</v>
      </c>
    </row>
    <row r="10" spans="1:3" x14ac:dyDescent="0.25">
      <c r="A10" s="2">
        <v>2015</v>
      </c>
      <c r="B10" t="s">
        <v>558</v>
      </c>
      <c r="C10" s="116">
        <v>7.8E-2</v>
      </c>
    </row>
    <row r="11" spans="1:3" x14ac:dyDescent="0.25">
      <c r="A11" s="2">
        <v>2015</v>
      </c>
      <c r="B11" t="s">
        <v>559</v>
      </c>
      <c r="C11" s="116">
        <v>2.1000000000000001E-2</v>
      </c>
    </row>
    <row r="12" spans="1:3" x14ac:dyDescent="0.25">
      <c r="A12" s="2">
        <v>2015</v>
      </c>
      <c r="B12" t="s">
        <v>560</v>
      </c>
      <c r="C12" s="116">
        <v>3.0000000000000001E-3</v>
      </c>
    </row>
    <row r="13" spans="1:3" x14ac:dyDescent="0.25">
      <c r="A13" s="2">
        <v>2016</v>
      </c>
      <c r="B13" t="s">
        <v>558</v>
      </c>
      <c r="C13" s="116">
        <v>7.0000000000000007E-2</v>
      </c>
    </row>
    <row r="14" spans="1:3" x14ac:dyDescent="0.25">
      <c r="A14" s="2">
        <v>2016</v>
      </c>
      <c r="B14" t="s">
        <v>559</v>
      </c>
      <c r="C14" s="116">
        <v>1.7999999999999999E-2</v>
      </c>
    </row>
    <row r="15" spans="1:3" x14ac:dyDescent="0.25">
      <c r="A15" s="2">
        <v>2016</v>
      </c>
      <c r="B15" t="s">
        <v>560</v>
      </c>
      <c r="C15" s="116">
        <v>3.0000000000000001E-3</v>
      </c>
    </row>
    <row r="16" spans="1:3" x14ac:dyDescent="0.25">
      <c r="A16" s="2">
        <v>2017</v>
      </c>
      <c r="B16" t="s">
        <v>558</v>
      </c>
      <c r="C16" s="116">
        <v>7.0000000000000007E-2</v>
      </c>
    </row>
    <row r="17" spans="1:3" x14ac:dyDescent="0.25">
      <c r="A17" s="2">
        <v>2017</v>
      </c>
      <c r="B17" t="s">
        <v>559</v>
      </c>
      <c r="C17" s="116">
        <v>1.9E-2</v>
      </c>
    </row>
    <row r="18" spans="1:3" x14ac:dyDescent="0.25">
      <c r="A18" s="2">
        <v>2017</v>
      </c>
      <c r="B18" t="s">
        <v>560</v>
      </c>
      <c r="C18" s="116">
        <v>2E-3</v>
      </c>
    </row>
    <row r="19" spans="1:3" x14ac:dyDescent="0.25">
      <c r="A19" s="2">
        <v>2018</v>
      </c>
      <c r="B19" t="s">
        <v>558</v>
      </c>
      <c r="C19" s="116">
        <v>6.8000000000000005E-2</v>
      </c>
    </row>
    <row r="20" spans="1:3" x14ac:dyDescent="0.25">
      <c r="A20" s="2">
        <v>2018</v>
      </c>
      <c r="B20" t="s">
        <v>559</v>
      </c>
      <c r="C20" s="116">
        <v>1.7999999999999999E-2</v>
      </c>
    </row>
    <row r="21" spans="1:3" x14ac:dyDescent="0.25">
      <c r="A21" s="2">
        <v>2018</v>
      </c>
      <c r="B21" t="s">
        <v>560</v>
      </c>
      <c r="C21" s="116">
        <v>3.0000000000000001E-3</v>
      </c>
    </row>
    <row r="22" spans="1:3" x14ac:dyDescent="0.25">
      <c r="A22" s="2">
        <v>2019</v>
      </c>
      <c r="B22" t="s">
        <v>558</v>
      </c>
      <c r="C22" s="116">
        <v>6.3E-2</v>
      </c>
    </row>
    <row r="23" spans="1:3" x14ac:dyDescent="0.25">
      <c r="A23" s="2">
        <v>2019</v>
      </c>
      <c r="B23" t="s">
        <v>559</v>
      </c>
      <c r="C23" s="116">
        <v>1.7999999999999999E-2</v>
      </c>
    </row>
    <row r="24" spans="1:3" x14ac:dyDescent="0.25">
      <c r="A24" s="2">
        <v>2019</v>
      </c>
      <c r="B24" t="s">
        <v>560</v>
      </c>
      <c r="C24" s="116">
        <v>2E-3</v>
      </c>
    </row>
    <row r="25" spans="1:3" x14ac:dyDescent="0.25">
      <c r="A25" s="2">
        <v>2020</v>
      </c>
      <c r="B25" t="s">
        <v>558</v>
      </c>
      <c r="C25" s="116">
        <v>5.8999999999999997E-2</v>
      </c>
    </row>
    <row r="26" spans="1:3" x14ac:dyDescent="0.25">
      <c r="A26" s="2">
        <v>2020</v>
      </c>
      <c r="B26" t="s">
        <v>559</v>
      </c>
      <c r="C26" s="116">
        <v>1.7000000000000001E-2</v>
      </c>
    </row>
    <row r="27" spans="1:3" x14ac:dyDescent="0.25">
      <c r="A27" s="2">
        <v>2020</v>
      </c>
      <c r="B27" t="s">
        <v>560</v>
      </c>
      <c r="C27" s="116">
        <v>3.0000000000000001E-3</v>
      </c>
    </row>
    <row r="28" spans="1:3" x14ac:dyDescent="0.25">
      <c r="A28" s="2">
        <v>2021</v>
      </c>
      <c r="B28" t="s">
        <v>558</v>
      </c>
      <c r="C28" s="116">
        <v>5.7000000000000002E-2</v>
      </c>
    </row>
    <row r="29" spans="1:3" x14ac:dyDescent="0.25">
      <c r="A29" s="2">
        <v>2021</v>
      </c>
      <c r="B29" t="s">
        <v>559</v>
      </c>
      <c r="C29" s="116">
        <v>1.7000000000000001E-2</v>
      </c>
    </row>
    <row r="30" spans="1:3" x14ac:dyDescent="0.25">
      <c r="A30" s="8">
        <v>2021</v>
      </c>
      <c r="B30" s="10" t="s">
        <v>560</v>
      </c>
      <c r="C30" s="117">
        <v>2E-3</v>
      </c>
    </row>
    <row r="32" spans="1:3" x14ac:dyDescent="0.25">
      <c r="A32" t="s">
        <v>551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9.7109375" customWidth="1"/>
  </cols>
  <sheetData>
    <row r="1" spans="1:3" x14ac:dyDescent="0.25">
      <c r="A1" t="s">
        <v>561</v>
      </c>
    </row>
    <row r="3" spans="1:3" x14ac:dyDescent="0.25">
      <c r="A3" s="5" t="s">
        <v>1</v>
      </c>
      <c r="B3" s="4" t="s">
        <v>557</v>
      </c>
      <c r="C3" s="6" t="s">
        <v>50</v>
      </c>
    </row>
    <row r="4" spans="1:3" x14ac:dyDescent="0.25">
      <c r="A4" s="2">
        <v>2013</v>
      </c>
      <c r="B4" t="s">
        <v>558</v>
      </c>
      <c r="C4" s="118">
        <v>0.02</v>
      </c>
    </row>
    <row r="5" spans="1:3" x14ac:dyDescent="0.25">
      <c r="A5" s="2">
        <v>2013</v>
      </c>
      <c r="B5" t="s">
        <v>559</v>
      </c>
      <c r="C5" s="118">
        <v>8.0000000000000002E-3</v>
      </c>
    </row>
    <row r="6" spans="1:3" x14ac:dyDescent="0.25">
      <c r="A6" s="2">
        <v>2013</v>
      </c>
      <c r="B6" t="s">
        <v>560</v>
      </c>
      <c r="C6" s="118">
        <v>1E-3</v>
      </c>
    </row>
    <row r="7" spans="1:3" x14ac:dyDescent="0.25">
      <c r="A7" s="2">
        <v>2014</v>
      </c>
      <c r="B7" t="s">
        <v>558</v>
      </c>
      <c r="C7" s="118">
        <v>0.02</v>
      </c>
    </row>
    <row r="8" spans="1:3" x14ac:dyDescent="0.25">
      <c r="A8" s="2">
        <v>2014</v>
      </c>
      <c r="B8" t="s">
        <v>559</v>
      </c>
      <c r="C8" s="118">
        <v>7.0000000000000001E-3</v>
      </c>
    </row>
    <row r="9" spans="1:3" x14ac:dyDescent="0.25">
      <c r="A9" s="2">
        <v>2014</v>
      </c>
      <c r="B9" t="s">
        <v>560</v>
      </c>
      <c r="C9" s="118">
        <v>0</v>
      </c>
    </row>
    <row r="10" spans="1:3" x14ac:dyDescent="0.25">
      <c r="A10" s="2">
        <v>2015</v>
      </c>
      <c r="B10" t="s">
        <v>558</v>
      </c>
      <c r="C10" s="118">
        <v>1.9E-2</v>
      </c>
    </row>
    <row r="11" spans="1:3" x14ac:dyDescent="0.25">
      <c r="A11" s="2">
        <v>2015</v>
      </c>
      <c r="B11" t="s">
        <v>559</v>
      </c>
      <c r="C11" s="118">
        <v>7.0000000000000001E-3</v>
      </c>
    </row>
    <row r="12" spans="1:3" x14ac:dyDescent="0.25">
      <c r="A12" s="2">
        <v>2015</v>
      </c>
      <c r="B12" t="s">
        <v>560</v>
      </c>
      <c r="C12" s="118">
        <v>1E-3</v>
      </c>
    </row>
    <row r="13" spans="1:3" x14ac:dyDescent="0.25">
      <c r="A13" s="2">
        <v>2016</v>
      </c>
      <c r="B13" t="s">
        <v>558</v>
      </c>
      <c r="C13" s="118">
        <v>1.9E-2</v>
      </c>
    </row>
    <row r="14" spans="1:3" x14ac:dyDescent="0.25">
      <c r="A14" s="2">
        <v>2016</v>
      </c>
      <c r="B14" t="s">
        <v>559</v>
      </c>
      <c r="C14" s="118">
        <v>7.0000000000000001E-3</v>
      </c>
    </row>
    <row r="15" spans="1:3" x14ac:dyDescent="0.25">
      <c r="A15" s="2">
        <v>2016</v>
      </c>
      <c r="B15" t="s">
        <v>560</v>
      </c>
      <c r="C15" s="118">
        <v>1E-3</v>
      </c>
    </row>
    <row r="16" spans="1:3" x14ac:dyDescent="0.25">
      <c r="A16" s="2">
        <v>2017</v>
      </c>
      <c r="B16" t="s">
        <v>558</v>
      </c>
      <c r="C16" s="118">
        <v>1.9E-2</v>
      </c>
    </row>
    <row r="17" spans="1:3" x14ac:dyDescent="0.25">
      <c r="A17" s="2">
        <v>2017</v>
      </c>
      <c r="B17" t="s">
        <v>559</v>
      </c>
      <c r="C17" s="118">
        <v>7.0000000000000001E-3</v>
      </c>
    </row>
    <row r="18" spans="1:3" x14ac:dyDescent="0.25">
      <c r="A18" s="2">
        <v>2017</v>
      </c>
      <c r="B18" t="s">
        <v>560</v>
      </c>
      <c r="C18" s="118">
        <v>1E-3</v>
      </c>
    </row>
    <row r="19" spans="1:3" x14ac:dyDescent="0.25">
      <c r="A19" s="2">
        <v>2018</v>
      </c>
      <c r="B19" t="s">
        <v>558</v>
      </c>
      <c r="C19" s="118">
        <v>1.7999999999999999E-2</v>
      </c>
    </row>
    <row r="20" spans="1:3" x14ac:dyDescent="0.25">
      <c r="A20" s="2">
        <v>2018</v>
      </c>
      <c r="B20" t="s">
        <v>559</v>
      </c>
      <c r="C20" s="118">
        <v>7.0000000000000001E-3</v>
      </c>
    </row>
    <row r="21" spans="1:3" x14ac:dyDescent="0.25">
      <c r="A21" s="2">
        <v>2018</v>
      </c>
      <c r="B21" t="s">
        <v>560</v>
      </c>
      <c r="C21" s="118">
        <v>1E-3</v>
      </c>
    </row>
    <row r="22" spans="1:3" x14ac:dyDescent="0.25">
      <c r="A22" s="2">
        <v>2019</v>
      </c>
      <c r="B22" t="s">
        <v>558</v>
      </c>
      <c r="C22" s="118">
        <v>1.9E-2</v>
      </c>
    </row>
    <row r="23" spans="1:3" x14ac:dyDescent="0.25">
      <c r="A23" s="2">
        <v>2019</v>
      </c>
      <c r="B23" t="s">
        <v>559</v>
      </c>
      <c r="C23" s="118">
        <v>7.0000000000000001E-3</v>
      </c>
    </row>
    <row r="24" spans="1:3" x14ac:dyDescent="0.25">
      <c r="A24" s="2">
        <v>2019</v>
      </c>
      <c r="B24" t="s">
        <v>560</v>
      </c>
      <c r="C24" s="118">
        <v>1E-3</v>
      </c>
    </row>
    <row r="25" spans="1:3" x14ac:dyDescent="0.25">
      <c r="A25" s="2">
        <v>2020</v>
      </c>
      <c r="B25" t="s">
        <v>558</v>
      </c>
      <c r="C25" s="118">
        <v>1.7999999999999999E-2</v>
      </c>
    </row>
    <row r="26" spans="1:3" x14ac:dyDescent="0.25">
      <c r="A26" s="2">
        <v>2020</v>
      </c>
      <c r="B26" t="s">
        <v>559</v>
      </c>
      <c r="C26" s="118">
        <v>6.0000000000000001E-3</v>
      </c>
    </row>
    <row r="27" spans="1:3" x14ac:dyDescent="0.25">
      <c r="A27" s="2">
        <v>2020</v>
      </c>
      <c r="B27" t="s">
        <v>560</v>
      </c>
      <c r="C27" s="118">
        <v>1E-3</v>
      </c>
    </row>
    <row r="28" spans="1:3" x14ac:dyDescent="0.25">
      <c r="A28" s="2">
        <v>2021</v>
      </c>
      <c r="B28" t="s">
        <v>558</v>
      </c>
      <c r="C28" s="118">
        <v>1.9E-2</v>
      </c>
    </row>
    <row r="29" spans="1:3" x14ac:dyDescent="0.25">
      <c r="A29" s="2">
        <v>2021</v>
      </c>
      <c r="B29" t="s">
        <v>559</v>
      </c>
      <c r="C29" s="118">
        <v>7.0000000000000001E-3</v>
      </c>
    </row>
    <row r="30" spans="1:3" x14ac:dyDescent="0.25">
      <c r="A30" s="8">
        <v>2021</v>
      </c>
      <c r="B30" s="10" t="s">
        <v>560</v>
      </c>
      <c r="C30" s="119">
        <v>1E-3</v>
      </c>
    </row>
    <row r="32" spans="1:3" x14ac:dyDescent="0.25">
      <c r="A32" t="s">
        <v>551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17.7109375" customWidth="1"/>
    <col min="2" max="2" width="9.7109375" customWidth="1"/>
    <col min="3" max="4" width="33.7109375" customWidth="1"/>
  </cols>
  <sheetData>
    <row r="1" spans="1:4" x14ac:dyDescent="0.25">
      <c r="A1" t="s">
        <v>49</v>
      </c>
    </row>
    <row r="3" spans="1:4" x14ac:dyDescent="0.25">
      <c r="A3" s="5" t="s">
        <v>2</v>
      </c>
      <c r="B3" s="4" t="s">
        <v>50</v>
      </c>
      <c r="C3" s="4" t="s">
        <v>51</v>
      </c>
      <c r="D3" s="6" t="s">
        <v>52</v>
      </c>
    </row>
    <row r="4" spans="1:4" x14ac:dyDescent="0.25">
      <c r="A4" s="2" t="s">
        <v>34</v>
      </c>
      <c r="B4" s="26">
        <v>3.6999999999999998E-2</v>
      </c>
      <c r="C4" s="26">
        <v>3.6999999999999998E-2</v>
      </c>
      <c r="D4" s="27">
        <v>3.6999999999999998E-2</v>
      </c>
    </row>
    <row r="5" spans="1:4" x14ac:dyDescent="0.25">
      <c r="A5" s="2" t="s">
        <v>18</v>
      </c>
      <c r="B5" s="26">
        <v>3.4000000000000002E-2</v>
      </c>
      <c r="C5" s="26">
        <v>3.4000000000000002E-2</v>
      </c>
      <c r="D5" s="27">
        <v>3.4000000000000002E-2</v>
      </c>
    </row>
    <row r="6" spans="1:4" x14ac:dyDescent="0.25">
      <c r="A6" s="2" t="s">
        <v>21</v>
      </c>
      <c r="B6" s="26">
        <v>3.4000000000000002E-2</v>
      </c>
      <c r="C6" s="26">
        <v>3.4000000000000002E-2</v>
      </c>
      <c r="D6" s="27">
        <v>3.4000000000000002E-2</v>
      </c>
    </row>
    <row r="7" spans="1:4" x14ac:dyDescent="0.25">
      <c r="A7" s="2" t="s">
        <v>30</v>
      </c>
      <c r="B7" s="26">
        <v>3.2000000000000001E-2</v>
      </c>
      <c r="C7" s="26">
        <v>3.2000000000000001E-2</v>
      </c>
      <c r="D7" s="27">
        <v>3.2000000000000001E-2</v>
      </c>
    </row>
    <row r="8" spans="1:4" x14ac:dyDescent="0.25">
      <c r="A8" s="2" t="s">
        <v>35</v>
      </c>
      <c r="B8" s="26">
        <v>0.03</v>
      </c>
      <c r="C8" s="26">
        <v>0.03</v>
      </c>
      <c r="D8" s="27">
        <v>0.03</v>
      </c>
    </row>
    <row r="9" spans="1:4" x14ac:dyDescent="0.25">
      <c r="A9" s="2" t="s">
        <v>36</v>
      </c>
      <c r="B9" s="26">
        <v>2.9000000000000001E-2</v>
      </c>
      <c r="C9" s="26">
        <v>2.9000000000000001E-2</v>
      </c>
      <c r="D9" s="27">
        <v>2.9000000000000001E-2</v>
      </c>
    </row>
    <row r="10" spans="1:4" x14ac:dyDescent="0.25">
      <c r="A10" s="2" t="s">
        <v>16</v>
      </c>
      <c r="B10" s="26">
        <v>2.8000000000000001E-2</v>
      </c>
      <c r="C10" s="26">
        <v>2.8000000000000001E-2</v>
      </c>
      <c r="D10" s="27">
        <v>2.8000000000000001E-2</v>
      </c>
    </row>
    <row r="11" spans="1:4" x14ac:dyDescent="0.25">
      <c r="A11" s="2" t="s">
        <v>37</v>
      </c>
      <c r="B11" s="26">
        <v>2.8000000000000001E-2</v>
      </c>
      <c r="C11" s="26">
        <v>2.8000000000000001E-2</v>
      </c>
      <c r="D11" s="27">
        <v>2.8000000000000001E-2</v>
      </c>
    </row>
    <row r="12" spans="1:4" x14ac:dyDescent="0.25">
      <c r="A12" s="2" t="s">
        <v>15</v>
      </c>
      <c r="B12" s="26">
        <v>2.7E-2</v>
      </c>
      <c r="C12" s="26">
        <v>2.7E-2</v>
      </c>
      <c r="D12" s="27">
        <v>2.7E-2</v>
      </c>
    </row>
    <row r="13" spans="1:4" x14ac:dyDescent="0.25">
      <c r="A13" s="2" t="s">
        <v>25</v>
      </c>
      <c r="B13" s="26">
        <v>2.5999999999999999E-2</v>
      </c>
      <c r="C13" s="26">
        <v>2.5999999999999999E-2</v>
      </c>
      <c r="D13" s="27">
        <v>2.5999999999999999E-2</v>
      </c>
    </row>
    <row r="14" spans="1:4" x14ac:dyDescent="0.25">
      <c r="A14" s="2" t="s">
        <v>27</v>
      </c>
      <c r="B14" s="26">
        <v>2.5000000000000001E-2</v>
      </c>
      <c r="C14" s="26">
        <v>2.5000000000000001E-2</v>
      </c>
      <c r="D14" s="27">
        <v>2.5000000000000001E-2</v>
      </c>
    </row>
    <row r="15" spans="1:4" x14ac:dyDescent="0.25">
      <c r="A15" s="2" t="s">
        <v>22</v>
      </c>
      <c r="B15" s="26">
        <v>2.5000000000000001E-2</v>
      </c>
      <c r="C15" s="26">
        <v>2.5000000000000001E-2</v>
      </c>
      <c r="D15" s="27">
        <v>2.5000000000000001E-2</v>
      </c>
    </row>
    <row r="16" spans="1:4" x14ac:dyDescent="0.25">
      <c r="A16" s="2" t="s">
        <v>10</v>
      </c>
      <c r="B16" s="26">
        <v>2.4E-2</v>
      </c>
      <c r="C16" s="26">
        <v>2.4E-2</v>
      </c>
      <c r="D16" s="27">
        <v>2.4E-2</v>
      </c>
    </row>
    <row r="17" spans="1:4" x14ac:dyDescent="0.25">
      <c r="A17" s="2" t="s">
        <v>14</v>
      </c>
      <c r="B17" s="26">
        <v>2.4E-2</v>
      </c>
      <c r="C17" s="26">
        <v>2.4E-2</v>
      </c>
      <c r="D17" s="27">
        <v>2.4E-2</v>
      </c>
    </row>
    <row r="18" spans="1:4" x14ac:dyDescent="0.25">
      <c r="A18" s="2" t="s">
        <v>13</v>
      </c>
      <c r="B18" s="26">
        <v>2.4E-2</v>
      </c>
      <c r="C18" s="26">
        <v>2.4E-2</v>
      </c>
      <c r="D18" s="27">
        <v>2.4E-2</v>
      </c>
    </row>
    <row r="19" spans="1:4" x14ac:dyDescent="0.25">
      <c r="A19" s="2" t="s">
        <v>20</v>
      </c>
      <c r="B19" s="26">
        <v>2.4E-2</v>
      </c>
      <c r="C19" s="26">
        <v>2.4E-2</v>
      </c>
      <c r="D19" s="27">
        <v>2.4E-2</v>
      </c>
    </row>
    <row r="20" spans="1:4" x14ac:dyDescent="0.25">
      <c r="A20" s="2" t="s">
        <v>12</v>
      </c>
      <c r="B20" s="26">
        <v>2.4E-2</v>
      </c>
      <c r="C20" s="26">
        <v>2.4E-2</v>
      </c>
      <c r="D20" s="27">
        <v>2.4E-2</v>
      </c>
    </row>
    <row r="21" spans="1:4" x14ac:dyDescent="0.25">
      <c r="A21" s="2" t="s">
        <v>28</v>
      </c>
      <c r="B21" s="26">
        <v>2.4E-2</v>
      </c>
      <c r="C21" s="26">
        <v>2.4E-2</v>
      </c>
      <c r="D21" s="27">
        <v>2.4E-2</v>
      </c>
    </row>
    <row r="22" spans="1:4" x14ac:dyDescent="0.25">
      <c r="A22" s="2" t="s">
        <v>7</v>
      </c>
      <c r="B22" s="26">
        <v>2.4E-2</v>
      </c>
      <c r="C22" s="26">
        <v>2.4E-2</v>
      </c>
      <c r="D22" s="27">
        <v>2.4E-2</v>
      </c>
    </row>
    <row r="23" spans="1:4" x14ac:dyDescent="0.25">
      <c r="A23" s="2" t="s">
        <v>24</v>
      </c>
      <c r="B23" s="26">
        <v>2.3E-2</v>
      </c>
      <c r="C23" s="26">
        <v>2.3E-2</v>
      </c>
      <c r="D23" s="27">
        <v>2.3E-2</v>
      </c>
    </row>
    <row r="24" spans="1:4" x14ac:dyDescent="0.25">
      <c r="A24" s="2" t="s">
        <v>33</v>
      </c>
      <c r="B24" s="26">
        <v>2.3E-2</v>
      </c>
      <c r="C24" s="26">
        <v>2.3E-2</v>
      </c>
      <c r="D24" s="27">
        <v>2.3E-2</v>
      </c>
    </row>
    <row r="25" spans="1:4" x14ac:dyDescent="0.25">
      <c r="A25" s="2" t="s">
        <v>26</v>
      </c>
      <c r="B25" s="26">
        <v>2.1999999999999999E-2</v>
      </c>
      <c r="C25" s="26">
        <v>2.1999999999999999E-2</v>
      </c>
      <c r="D25" s="27">
        <v>2.1999999999999999E-2</v>
      </c>
    </row>
    <row r="26" spans="1:4" x14ac:dyDescent="0.25">
      <c r="A26" s="2" t="s">
        <v>6</v>
      </c>
      <c r="B26" s="26">
        <v>2.1999999999999999E-2</v>
      </c>
      <c r="C26" s="26">
        <v>2.1999999999999999E-2</v>
      </c>
      <c r="D26" s="27">
        <v>2.1999999999999999E-2</v>
      </c>
    </row>
    <row r="27" spans="1:4" x14ac:dyDescent="0.25">
      <c r="A27" s="2" t="s">
        <v>17</v>
      </c>
      <c r="B27" s="26">
        <v>2.1999999999999999E-2</v>
      </c>
      <c r="C27" s="26">
        <v>2.1999999999999999E-2</v>
      </c>
      <c r="D27" s="27">
        <v>2.1999999999999999E-2</v>
      </c>
    </row>
    <row r="28" spans="1:4" x14ac:dyDescent="0.25">
      <c r="A28" s="2" t="s">
        <v>23</v>
      </c>
      <c r="B28" s="26">
        <v>2.1000000000000001E-2</v>
      </c>
      <c r="C28" s="26">
        <v>2.1000000000000001E-2</v>
      </c>
      <c r="D28" s="27">
        <v>2.1000000000000001E-2</v>
      </c>
    </row>
    <row r="29" spans="1:4" x14ac:dyDescent="0.25">
      <c r="A29" s="2" t="s">
        <v>9</v>
      </c>
      <c r="B29" s="26">
        <v>1.9E-2</v>
      </c>
      <c r="C29" s="26">
        <v>1.9E-2</v>
      </c>
      <c r="D29" s="27">
        <v>1.9E-2</v>
      </c>
    </row>
    <row r="30" spans="1:4" x14ac:dyDescent="0.25">
      <c r="A30" s="2" t="s">
        <v>11</v>
      </c>
      <c r="B30" s="26">
        <v>1.7999999999999999E-2</v>
      </c>
      <c r="C30" s="26">
        <v>1.7999999999999999E-2</v>
      </c>
      <c r="D30" s="27">
        <v>1.7999999999999999E-2</v>
      </c>
    </row>
    <row r="31" spans="1:4" x14ac:dyDescent="0.25">
      <c r="A31" s="2" t="s">
        <v>32</v>
      </c>
      <c r="B31" s="26">
        <v>1.7000000000000001E-2</v>
      </c>
      <c r="C31" s="26">
        <v>1.7000000000000001E-2</v>
      </c>
      <c r="D31" s="27">
        <v>1.7000000000000001E-2</v>
      </c>
    </row>
    <row r="32" spans="1:4" x14ac:dyDescent="0.25">
      <c r="A32" s="2" t="s">
        <v>19</v>
      </c>
      <c r="B32" s="26">
        <v>1.6E-2</v>
      </c>
      <c r="C32" s="26">
        <v>1.6E-2</v>
      </c>
      <c r="D32" s="27">
        <v>1.6E-2</v>
      </c>
    </row>
    <row r="33" spans="1:4" x14ac:dyDescent="0.25">
      <c r="A33" s="2" t="s">
        <v>31</v>
      </c>
      <c r="B33" s="26">
        <v>1.4E-2</v>
      </c>
      <c r="C33" s="26">
        <v>1.4E-2</v>
      </c>
      <c r="D33" s="27">
        <v>1.4E-2</v>
      </c>
    </row>
    <row r="34" spans="1:4" x14ac:dyDescent="0.25">
      <c r="A34" s="2" t="s">
        <v>29</v>
      </c>
      <c r="B34" s="26">
        <v>1.2999999999999999E-2</v>
      </c>
      <c r="C34" s="26">
        <v>1.2999999999999999E-2</v>
      </c>
      <c r="D34" s="27">
        <v>1.2999999999999999E-2</v>
      </c>
    </row>
    <row r="35" spans="1:4" x14ac:dyDescent="0.25">
      <c r="A35" s="8" t="s">
        <v>8</v>
      </c>
      <c r="B35" s="28">
        <v>1.2E-2</v>
      </c>
      <c r="C35" s="28">
        <v>1.2E-2</v>
      </c>
      <c r="D35" s="29">
        <v>1.2E-2</v>
      </c>
    </row>
    <row r="37" spans="1:4" x14ac:dyDescent="0.25">
      <c r="A37" t="s">
        <v>38</v>
      </c>
    </row>
    <row r="39" spans="1:4" x14ac:dyDescent="0.2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8" sqref="E18"/>
    </sheetView>
  </sheetViews>
  <sheetFormatPr defaultColWidth="11.42578125" defaultRowHeight="15" x14ac:dyDescent="0.25"/>
  <cols>
    <col min="1" max="1" width="6.7109375" customWidth="1"/>
    <col min="2" max="2" width="9.7109375" customWidth="1"/>
    <col min="3" max="4" width="32.7109375" customWidth="1"/>
    <col min="5" max="5" width="41.7109375" customWidth="1"/>
  </cols>
  <sheetData>
    <row r="1" spans="1:5" x14ac:dyDescent="0.25">
      <c r="A1" t="s">
        <v>562</v>
      </c>
    </row>
    <row r="3" spans="1:5" x14ac:dyDescent="0.25">
      <c r="A3" s="5" t="s">
        <v>1</v>
      </c>
      <c r="B3" s="4" t="s">
        <v>563</v>
      </c>
      <c r="C3" s="4" t="s">
        <v>558</v>
      </c>
      <c r="D3" s="4" t="s">
        <v>559</v>
      </c>
      <c r="E3" s="6" t="s">
        <v>560</v>
      </c>
    </row>
    <row r="4" spans="1:5" x14ac:dyDescent="0.25">
      <c r="A4" s="2">
        <v>2013</v>
      </c>
      <c r="B4" s="136">
        <v>7570</v>
      </c>
      <c r="C4" s="136">
        <v>6791</v>
      </c>
      <c r="D4" s="136">
        <v>739</v>
      </c>
      <c r="E4" s="137">
        <v>40</v>
      </c>
    </row>
    <row r="5" spans="1:5" x14ac:dyDescent="0.25">
      <c r="A5" s="2">
        <v>2014</v>
      </c>
      <c r="B5" s="136">
        <v>6724</v>
      </c>
      <c r="C5" s="136">
        <v>6055</v>
      </c>
      <c r="D5" s="136">
        <v>641</v>
      </c>
      <c r="E5" s="137">
        <v>28</v>
      </c>
    </row>
    <row r="6" spans="1:5" x14ac:dyDescent="0.25">
      <c r="A6" s="2">
        <v>2015</v>
      </c>
      <c r="B6" s="136">
        <v>5910</v>
      </c>
      <c r="C6" s="136">
        <v>5301</v>
      </c>
      <c r="D6" s="136">
        <v>576</v>
      </c>
      <c r="E6" s="137">
        <v>33</v>
      </c>
    </row>
    <row r="7" spans="1:5" x14ac:dyDescent="0.25">
      <c r="A7" s="2">
        <v>2016</v>
      </c>
      <c r="B7" s="136">
        <v>4562</v>
      </c>
      <c r="C7" s="136">
        <v>4097</v>
      </c>
      <c r="D7" s="136">
        <v>437</v>
      </c>
      <c r="E7" s="137">
        <v>28</v>
      </c>
    </row>
    <row r="8" spans="1:5" x14ac:dyDescent="0.25">
      <c r="A8" s="2">
        <v>2017</v>
      </c>
      <c r="B8" s="136">
        <v>4812</v>
      </c>
      <c r="C8" s="136">
        <v>4315</v>
      </c>
      <c r="D8" s="136">
        <v>463</v>
      </c>
      <c r="E8" s="137">
        <v>34</v>
      </c>
    </row>
    <row r="9" spans="1:5" x14ac:dyDescent="0.25">
      <c r="A9" s="2">
        <v>2018</v>
      </c>
      <c r="B9" s="136">
        <v>4071</v>
      </c>
      <c r="C9" s="136">
        <v>3657</v>
      </c>
      <c r="D9" s="136">
        <v>388</v>
      </c>
      <c r="E9" s="137">
        <v>26</v>
      </c>
    </row>
    <row r="10" spans="1:5" x14ac:dyDescent="0.25">
      <c r="A10" s="2">
        <v>2019</v>
      </c>
      <c r="B10" s="136">
        <v>3344</v>
      </c>
      <c r="C10" s="136">
        <v>2988</v>
      </c>
      <c r="D10" s="136">
        <v>329</v>
      </c>
      <c r="E10" s="137">
        <v>27</v>
      </c>
    </row>
    <row r="11" spans="1:5" x14ac:dyDescent="0.25">
      <c r="A11" s="2">
        <v>2020</v>
      </c>
      <c r="B11" s="136">
        <v>3698</v>
      </c>
      <c r="C11" s="136">
        <v>3309</v>
      </c>
      <c r="D11" s="136">
        <v>361</v>
      </c>
      <c r="E11" s="137">
        <v>28</v>
      </c>
    </row>
    <row r="12" spans="1:5" x14ac:dyDescent="0.25">
      <c r="A12" s="8">
        <v>2021</v>
      </c>
      <c r="B12" s="138">
        <v>3321</v>
      </c>
      <c r="C12" s="138">
        <v>2968</v>
      </c>
      <c r="D12" s="138">
        <v>336</v>
      </c>
      <c r="E12" s="139">
        <v>17</v>
      </c>
    </row>
    <row r="14" spans="1:5" x14ac:dyDescent="0.25">
      <c r="A14" t="s">
        <v>551</v>
      </c>
    </row>
    <row r="16" spans="1:5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7.7109375" customWidth="1"/>
  </cols>
  <sheetData>
    <row r="1" spans="1:3" x14ac:dyDescent="0.25">
      <c r="A1" t="s">
        <v>564</v>
      </c>
    </row>
    <row r="3" spans="1:3" x14ac:dyDescent="0.25">
      <c r="A3" s="5" t="s">
        <v>1</v>
      </c>
      <c r="B3" s="4" t="s">
        <v>41</v>
      </c>
      <c r="C3" s="6" t="s">
        <v>565</v>
      </c>
    </row>
    <row r="4" spans="1:3" x14ac:dyDescent="0.25">
      <c r="A4" s="2">
        <v>2013</v>
      </c>
      <c r="B4" t="s">
        <v>46</v>
      </c>
      <c r="C4" s="120">
        <v>2495</v>
      </c>
    </row>
    <row r="5" spans="1:3" x14ac:dyDescent="0.25">
      <c r="A5" s="2">
        <v>2013</v>
      </c>
      <c r="B5" t="s">
        <v>45</v>
      </c>
      <c r="C5" s="120">
        <v>5075</v>
      </c>
    </row>
    <row r="6" spans="1:3" x14ac:dyDescent="0.25">
      <c r="A6" s="2">
        <v>2014</v>
      </c>
      <c r="B6" t="s">
        <v>46</v>
      </c>
      <c r="C6" s="120">
        <v>2304</v>
      </c>
    </row>
    <row r="7" spans="1:3" x14ac:dyDescent="0.25">
      <c r="A7" s="2">
        <v>2014</v>
      </c>
      <c r="B7" t="s">
        <v>45</v>
      </c>
      <c r="C7" s="120">
        <v>4420</v>
      </c>
    </row>
    <row r="8" spans="1:3" x14ac:dyDescent="0.25">
      <c r="A8" s="2">
        <v>2015</v>
      </c>
      <c r="B8" t="s">
        <v>46</v>
      </c>
      <c r="C8" s="120">
        <v>1943</v>
      </c>
    </row>
    <row r="9" spans="1:3" x14ac:dyDescent="0.25">
      <c r="A9" s="2">
        <v>2015</v>
      </c>
      <c r="B9" t="s">
        <v>45</v>
      </c>
      <c r="C9" s="120">
        <v>3967</v>
      </c>
    </row>
    <row r="10" spans="1:3" x14ac:dyDescent="0.25">
      <c r="A10" s="2">
        <v>2016</v>
      </c>
      <c r="B10" t="s">
        <v>46</v>
      </c>
      <c r="C10" s="120">
        <v>1568</v>
      </c>
    </row>
    <row r="11" spans="1:3" x14ac:dyDescent="0.25">
      <c r="A11" s="2">
        <v>2016</v>
      </c>
      <c r="B11" t="s">
        <v>45</v>
      </c>
      <c r="C11" s="120">
        <v>2994</v>
      </c>
    </row>
    <row r="12" spans="1:3" x14ac:dyDescent="0.25">
      <c r="A12" s="2">
        <v>2017</v>
      </c>
      <c r="B12" t="s">
        <v>46</v>
      </c>
      <c r="C12" s="120">
        <v>1684</v>
      </c>
    </row>
    <row r="13" spans="1:3" x14ac:dyDescent="0.25">
      <c r="A13" s="2">
        <v>2017</v>
      </c>
      <c r="B13" t="s">
        <v>45</v>
      </c>
      <c r="C13" s="120">
        <v>3128</v>
      </c>
    </row>
    <row r="14" spans="1:3" x14ac:dyDescent="0.25">
      <c r="A14" s="2">
        <v>2018</v>
      </c>
      <c r="B14" t="s">
        <v>46</v>
      </c>
      <c r="C14" s="120">
        <v>1441</v>
      </c>
    </row>
    <row r="15" spans="1:3" x14ac:dyDescent="0.25">
      <c r="A15" s="2">
        <v>2018</v>
      </c>
      <c r="B15" t="s">
        <v>45</v>
      </c>
      <c r="C15" s="120">
        <v>2630</v>
      </c>
    </row>
    <row r="16" spans="1:3" x14ac:dyDescent="0.25">
      <c r="A16" s="2">
        <v>2019</v>
      </c>
      <c r="B16" t="s">
        <v>46</v>
      </c>
      <c r="C16" s="120">
        <v>1284</v>
      </c>
    </row>
    <row r="17" spans="1:3" x14ac:dyDescent="0.25">
      <c r="A17" s="2">
        <v>2019</v>
      </c>
      <c r="B17" t="s">
        <v>45</v>
      </c>
      <c r="C17" s="120">
        <v>2060</v>
      </c>
    </row>
    <row r="18" spans="1:3" x14ac:dyDescent="0.25">
      <c r="A18" s="2">
        <v>2020</v>
      </c>
      <c r="B18" t="s">
        <v>46</v>
      </c>
      <c r="C18" s="120">
        <v>1417</v>
      </c>
    </row>
    <row r="19" spans="1:3" x14ac:dyDescent="0.25">
      <c r="A19" s="2">
        <v>2020</v>
      </c>
      <c r="B19" t="s">
        <v>45</v>
      </c>
      <c r="C19" s="120">
        <v>2281</v>
      </c>
    </row>
    <row r="20" spans="1:3" x14ac:dyDescent="0.25">
      <c r="A20" s="2">
        <v>2021</v>
      </c>
      <c r="B20" t="s">
        <v>46</v>
      </c>
      <c r="C20" s="120">
        <v>1302</v>
      </c>
    </row>
    <row r="21" spans="1:3" x14ac:dyDescent="0.25">
      <c r="A21" s="8">
        <v>2021</v>
      </c>
      <c r="B21" s="10" t="s">
        <v>45</v>
      </c>
      <c r="C21" s="121">
        <v>2019</v>
      </c>
    </row>
    <row r="23" spans="1:3" x14ac:dyDescent="0.25">
      <c r="A23" t="s">
        <v>551</v>
      </c>
    </row>
    <row r="25" spans="1:3" x14ac:dyDescent="0.2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17.7109375" customWidth="1"/>
  </cols>
  <sheetData>
    <row r="1" spans="1:3" x14ac:dyDescent="0.25">
      <c r="A1" t="s">
        <v>566</v>
      </c>
    </row>
    <row r="3" spans="1:3" x14ac:dyDescent="0.25">
      <c r="A3" s="5" t="s">
        <v>1</v>
      </c>
      <c r="B3" s="4" t="s">
        <v>557</v>
      </c>
      <c r="C3" s="6" t="s">
        <v>565</v>
      </c>
    </row>
    <row r="4" spans="1:3" x14ac:dyDescent="0.25">
      <c r="A4" s="2">
        <v>2013</v>
      </c>
      <c r="B4" t="s">
        <v>558</v>
      </c>
      <c r="C4" s="122">
        <v>4621</v>
      </c>
    </row>
    <row r="5" spans="1:3" x14ac:dyDescent="0.25">
      <c r="A5" s="2">
        <v>2013</v>
      </c>
      <c r="B5" t="s">
        <v>559</v>
      </c>
      <c r="C5" s="122">
        <v>429</v>
      </c>
    </row>
    <row r="6" spans="1:3" x14ac:dyDescent="0.25">
      <c r="A6" s="2">
        <v>2013</v>
      </c>
      <c r="B6" t="s">
        <v>560</v>
      </c>
      <c r="C6" s="122">
        <v>25</v>
      </c>
    </row>
    <row r="7" spans="1:3" x14ac:dyDescent="0.25">
      <c r="A7" s="2">
        <v>2014</v>
      </c>
      <c r="B7" t="s">
        <v>558</v>
      </c>
      <c r="C7" s="122">
        <v>4023</v>
      </c>
    </row>
    <row r="8" spans="1:3" x14ac:dyDescent="0.25">
      <c r="A8" s="2">
        <v>2014</v>
      </c>
      <c r="B8" t="s">
        <v>559</v>
      </c>
      <c r="C8" s="122">
        <v>376</v>
      </c>
    </row>
    <row r="9" spans="1:3" x14ac:dyDescent="0.25">
      <c r="A9" s="2">
        <v>2014</v>
      </c>
      <c r="B9" t="s">
        <v>560</v>
      </c>
      <c r="C9" s="122">
        <v>21</v>
      </c>
    </row>
    <row r="10" spans="1:3" x14ac:dyDescent="0.25">
      <c r="A10" s="2">
        <v>2015</v>
      </c>
      <c r="B10" t="s">
        <v>558</v>
      </c>
      <c r="C10" s="122">
        <v>3614</v>
      </c>
    </row>
    <row r="11" spans="1:3" x14ac:dyDescent="0.25">
      <c r="A11" s="2">
        <v>2015</v>
      </c>
      <c r="B11" t="s">
        <v>559</v>
      </c>
      <c r="C11" s="122">
        <v>331</v>
      </c>
    </row>
    <row r="12" spans="1:3" x14ac:dyDescent="0.25">
      <c r="A12" s="2">
        <v>2015</v>
      </c>
      <c r="B12" t="s">
        <v>560</v>
      </c>
      <c r="C12" s="122">
        <v>22</v>
      </c>
    </row>
    <row r="13" spans="1:3" x14ac:dyDescent="0.25">
      <c r="A13" s="2">
        <v>2016</v>
      </c>
      <c r="B13" t="s">
        <v>558</v>
      </c>
      <c r="C13" s="122">
        <v>2734</v>
      </c>
    </row>
    <row r="14" spans="1:3" x14ac:dyDescent="0.25">
      <c r="A14" s="2">
        <v>2016</v>
      </c>
      <c r="B14" t="s">
        <v>559</v>
      </c>
      <c r="C14" s="122">
        <v>244</v>
      </c>
    </row>
    <row r="15" spans="1:3" x14ac:dyDescent="0.25">
      <c r="A15" s="2">
        <v>2016</v>
      </c>
      <c r="B15" t="s">
        <v>560</v>
      </c>
      <c r="C15" s="122">
        <v>16</v>
      </c>
    </row>
    <row r="16" spans="1:3" x14ac:dyDescent="0.25">
      <c r="A16" s="2">
        <v>2017</v>
      </c>
      <c r="B16" t="s">
        <v>558</v>
      </c>
      <c r="C16" s="122">
        <v>2854</v>
      </c>
    </row>
    <row r="17" spans="1:3" x14ac:dyDescent="0.25">
      <c r="A17" s="2">
        <v>2017</v>
      </c>
      <c r="B17" t="s">
        <v>559</v>
      </c>
      <c r="C17" s="122">
        <v>259</v>
      </c>
    </row>
    <row r="18" spans="1:3" x14ac:dyDescent="0.25">
      <c r="A18" s="2">
        <v>2017</v>
      </c>
      <c r="B18" t="s">
        <v>560</v>
      </c>
      <c r="C18" s="122">
        <v>15</v>
      </c>
    </row>
    <row r="19" spans="1:3" x14ac:dyDescent="0.25">
      <c r="A19" s="2">
        <v>2018</v>
      </c>
      <c r="B19" t="s">
        <v>558</v>
      </c>
      <c r="C19" s="122">
        <v>2401</v>
      </c>
    </row>
    <row r="20" spans="1:3" x14ac:dyDescent="0.25">
      <c r="A20" s="2">
        <v>2018</v>
      </c>
      <c r="B20" t="s">
        <v>559</v>
      </c>
      <c r="C20" s="122">
        <v>215</v>
      </c>
    </row>
    <row r="21" spans="1:3" x14ac:dyDescent="0.25">
      <c r="A21" s="2">
        <v>2018</v>
      </c>
      <c r="B21" t="s">
        <v>560</v>
      </c>
      <c r="C21" s="122">
        <v>14</v>
      </c>
    </row>
    <row r="22" spans="1:3" x14ac:dyDescent="0.25">
      <c r="A22" s="2">
        <v>2019</v>
      </c>
      <c r="B22" t="s">
        <v>558</v>
      </c>
      <c r="C22" s="122">
        <v>1874</v>
      </c>
    </row>
    <row r="23" spans="1:3" x14ac:dyDescent="0.25">
      <c r="A23" s="2">
        <v>2019</v>
      </c>
      <c r="B23" t="s">
        <v>559</v>
      </c>
      <c r="C23" s="122">
        <v>175</v>
      </c>
    </row>
    <row r="24" spans="1:3" x14ac:dyDescent="0.25">
      <c r="A24" s="2">
        <v>2019</v>
      </c>
      <c r="B24" t="s">
        <v>560</v>
      </c>
      <c r="C24" s="122">
        <v>11</v>
      </c>
    </row>
    <row r="25" spans="1:3" x14ac:dyDescent="0.25">
      <c r="A25" s="2">
        <v>2020</v>
      </c>
      <c r="B25" t="s">
        <v>558</v>
      </c>
      <c r="C25" s="122">
        <v>2071</v>
      </c>
    </row>
    <row r="26" spans="1:3" x14ac:dyDescent="0.25">
      <c r="A26" s="2">
        <v>2020</v>
      </c>
      <c r="B26" t="s">
        <v>559</v>
      </c>
      <c r="C26" s="122">
        <v>195</v>
      </c>
    </row>
    <row r="27" spans="1:3" x14ac:dyDescent="0.25">
      <c r="A27" s="2">
        <v>2020</v>
      </c>
      <c r="B27" t="s">
        <v>560</v>
      </c>
      <c r="C27" s="122">
        <v>15</v>
      </c>
    </row>
    <row r="28" spans="1:3" x14ac:dyDescent="0.25">
      <c r="A28" s="2">
        <v>2021</v>
      </c>
      <c r="B28" t="s">
        <v>558</v>
      </c>
      <c r="C28" s="122">
        <v>1835</v>
      </c>
    </row>
    <row r="29" spans="1:3" x14ac:dyDescent="0.25">
      <c r="A29" s="2">
        <v>2021</v>
      </c>
      <c r="B29" t="s">
        <v>559</v>
      </c>
      <c r="C29" s="122">
        <v>176</v>
      </c>
    </row>
    <row r="30" spans="1:3" x14ac:dyDescent="0.25">
      <c r="A30" s="8">
        <v>2021</v>
      </c>
      <c r="B30" s="10" t="s">
        <v>560</v>
      </c>
      <c r="C30" s="123">
        <v>8</v>
      </c>
    </row>
    <row r="32" spans="1:3" x14ac:dyDescent="0.25">
      <c r="A32" t="s">
        <v>551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17.7109375" customWidth="1"/>
  </cols>
  <sheetData>
    <row r="1" spans="1:3" x14ac:dyDescent="0.25">
      <c r="A1" t="s">
        <v>567</v>
      </c>
    </row>
    <row r="3" spans="1:3" x14ac:dyDescent="0.25">
      <c r="A3" s="5" t="s">
        <v>1</v>
      </c>
      <c r="B3" s="4" t="s">
        <v>557</v>
      </c>
      <c r="C3" s="6" t="s">
        <v>565</v>
      </c>
    </row>
    <row r="4" spans="1:3" x14ac:dyDescent="0.25">
      <c r="A4" s="2">
        <v>2013</v>
      </c>
      <c r="B4" t="s">
        <v>558</v>
      </c>
      <c r="C4" s="124">
        <v>2170</v>
      </c>
    </row>
    <row r="5" spans="1:3" x14ac:dyDescent="0.25">
      <c r="A5" s="2">
        <v>2013</v>
      </c>
      <c r="B5" t="s">
        <v>559</v>
      </c>
      <c r="C5" s="124">
        <v>310</v>
      </c>
    </row>
    <row r="6" spans="1:3" x14ac:dyDescent="0.25">
      <c r="A6" s="2">
        <v>2013</v>
      </c>
      <c r="B6" t="s">
        <v>560</v>
      </c>
      <c r="C6" s="124">
        <v>15</v>
      </c>
    </row>
    <row r="7" spans="1:3" x14ac:dyDescent="0.25">
      <c r="A7" s="2">
        <v>2014</v>
      </c>
      <c r="B7" t="s">
        <v>558</v>
      </c>
      <c r="C7" s="124">
        <v>2032</v>
      </c>
    </row>
    <row r="8" spans="1:3" x14ac:dyDescent="0.25">
      <c r="A8" s="2">
        <v>2014</v>
      </c>
      <c r="B8" t="s">
        <v>559</v>
      </c>
      <c r="C8" s="124">
        <v>265</v>
      </c>
    </row>
    <row r="9" spans="1:3" x14ac:dyDescent="0.25">
      <c r="A9" s="2">
        <v>2014</v>
      </c>
      <c r="B9" t="s">
        <v>560</v>
      </c>
      <c r="C9" s="124">
        <v>7</v>
      </c>
    </row>
    <row r="10" spans="1:3" x14ac:dyDescent="0.25">
      <c r="A10" s="2">
        <v>2015</v>
      </c>
      <c r="B10" t="s">
        <v>558</v>
      </c>
      <c r="C10" s="124">
        <v>1687</v>
      </c>
    </row>
    <row r="11" spans="1:3" x14ac:dyDescent="0.25">
      <c r="A11" s="2">
        <v>2015</v>
      </c>
      <c r="B11" t="s">
        <v>559</v>
      </c>
      <c r="C11" s="124">
        <v>245</v>
      </c>
    </row>
    <row r="12" spans="1:3" x14ac:dyDescent="0.25">
      <c r="A12" s="2">
        <v>2015</v>
      </c>
      <c r="B12" t="s">
        <v>560</v>
      </c>
      <c r="C12" s="124">
        <v>11</v>
      </c>
    </row>
    <row r="13" spans="1:3" x14ac:dyDescent="0.25">
      <c r="A13" s="2">
        <v>2016</v>
      </c>
      <c r="B13" t="s">
        <v>558</v>
      </c>
      <c r="C13" s="124">
        <v>1363</v>
      </c>
    </row>
    <row r="14" spans="1:3" x14ac:dyDescent="0.25">
      <c r="A14" s="2">
        <v>2016</v>
      </c>
      <c r="B14" t="s">
        <v>559</v>
      </c>
      <c r="C14" s="124">
        <v>193</v>
      </c>
    </row>
    <row r="15" spans="1:3" x14ac:dyDescent="0.25">
      <c r="A15" s="2">
        <v>2016</v>
      </c>
      <c r="B15" t="s">
        <v>560</v>
      </c>
      <c r="C15" s="124">
        <v>12</v>
      </c>
    </row>
    <row r="16" spans="1:3" x14ac:dyDescent="0.25">
      <c r="A16" s="2">
        <v>2017</v>
      </c>
      <c r="B16" t="s">
        <v>558</v>
      </c>
      <c r="C16" s="124">
        <v>1461</v>
      </c>
    </row>
    <row r="17" spans="1:3" x14ac:dyDescent="0.25">
      <c r="A17" s="2">
        <v>2017</v>
      </c>
      <c r="B17" t="s">
        <v>559</v>
      </c>
      <c r="C17" s="124">
        <v>204</v>
      </c>
    </row>
    <row r="18" spans="1:3" x14ac:dyDescent="0.25">
      <c r="A18" s="2">
        <v>2017</v>
      </c>
      <c r="B18" t="s">
        <v>560</v>
      </c>
      <c r="C18" s="124">
        <v>19</v>
      </c>
    </row>
    <row r="19" spans="1:3" x14ac:dyDescent="0.25">
      <c r="A19" s="2">
        <v>2018</v>
      </c>
      <c r="B19" t="s">
        <v>558</v>
      </c>
      <c r="C19" s="124">
        <v>1256</v>
      </c>
    </row>
    <row r="20" spans="1:3" x14ac:dyDescent="0.25">
      <c r="A20" s="2">
        <v>2018</v>
      </c>
      <c r="B20" t="s">
        <v>559</v>
      </c>
      <c r="C20" s="124">
        <v>173</v>
      </c>
    </row>
    <row r="21" spans="1:3" x14ac:dyDescent="0.25">
      <c r="A21" s="2">
        <v>2018</v>
      </c>
      <c r="B21" t="s">
        <v>560</v>
      </c>
      <c r="C21" s="124">
        <v>12</v>
      </c>
    </row>
    <row r="22" spans="1:3" x14ac:dyDescent="0.25">
      <c r="A22" s="2">
        <v>2019</v>
      </c>
      <c r="B22" t="s">
        <v>558</v>
      </c>
      <c r="C22" s="124">
        <v>1114</v>
      </c>
    </row>
    <row r="23" spans="1:3" x14ac:dyDescent="0.25">
      <c r="A23" s="2">
        <v>2019</v>
      </c>
      <c r="B23" t="s">
        <v>559</v>
      </c>
      <c r="C23" s="124">
        <v>154</v>
      </c>
    </row>
    <row r="24" spans="1:3" x14ac:dyDescent="0.25">
      <c r="A24" s="2">
        <v>2019</v>
      </c>
      <c r="B24" t="s">
        <v>560</v>
      </c>
      <c r="C24" s="124">
        <v>16</v>
      </c>
    </row>
    <row r="25" spans="1:3" x14ac:dyDescent="0.25">
      <c r="A25" s="2">
        <v>2020</v>
      </c>
      <c r="B25" t="s">
        <v>558</v>
      </c>
      <c r="C25" s="124">
        <v>1238</v>
      </c>
    </row>
    <row r="26" spans="1:3" x14ac:dyDescent="0.25">
      <c r="A26" s="2">
        <v>2020</v>
      </c>
      <c r="B26" t="s">
        <v>559</v>
      </c>
      <c r="C26" s="124">
        <v>166</v>
      </c>
    </row>
    <row r="27" spans="1:3" x14ac:dyDescent="0.25">
      <c r="A27" s="2">
        <v>2020</v>
      </c>
      <c r="B27" t="s">
        <v>560</v>
      </c>
      <c r="C27" s="124">
        <v>13</v>
      </c>
    </row>
    <row r="28" spans="1:3" x14ac:dyDescent="0.25">
      <c r="A28" s="2">
        <v>2021</v>
      </c>
      <c r="B28" t="s">
        <v>558</v>
      </c>
      <c r="C28" s="124">
        <v>1133</v>
      </c>
    </row>
    <row r="29" spans="1:3" x14ac:dyDescent="0.25">
      <c r="A29" s="2">
        <v>2021</v>
      </c>
      <c r="B29" t="s">
        <v>559</v>
      </c>
      <c r="C29" s="124">
        <v>160</v>
      </c>
    </row>
    <row r="30" spans="1:3" x14ac:dyDescent="0.25">
      <c r="A30" s="8">
        <v>2021</v>
      </c>
      <c r="B30" s="10" t="s">
        <v>560</v>
      </c>
      <c r="C30" s="125">
        <v>9</v>
      </c>
    </row>
    <row r="32" spans="1:3" x14ac:dyDescent="0.25">
      <c r="A32" t="s">
        <v>551</v>
      </c>
    </row>
    <row r="34" spans="1:1" x14ac:dyDescent="0.25">
      <c r="A3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ColWidth="11.42578125" defaultRowHeight="15" x14ac:dyDescent="0.25"/>
  <cols>
    <col min="1" max="1" width="6.7109375" customWidth="1"/>
    <col min="2" max="2" width="16.7109375" customWidth="1"/>
    <col min="3" max="9" width="7.7109375" customWidth="1"/>
    <col min="10" max="10" width="10.7109375" customWidth="1"/>
  </cols>
  <sheetData>
    <row r="1" spans="1:10" x14ac:dyDescent="0.25">
      <c r="A1" t="s">
        <v>53</v>
      </c>
    </row>
    <row r="3" spans="1:10" x14ac:dyDescent="0.25">
      <c r="A3" s="5" t="s">
        <v>1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6" t="s">
        <v>62</v>
      </c>
    </row>
    <row r="4" spans="1:10" x14ac:dyDescent="0.25">
      <c r="A4" s="2">
        <v>2013</v>
      </c>
      <c r="B4" s="140">
        <v>619.33000000000004</v>
      </c>
      <c r="C4" s="143">
        <v>1.2E-2</v>
      </c>
      <c r="D4" s="143">
        <v>0.127</v>
      </c>
      <c r="E4" s="143">
        <v>0.14799999999999999</v>
      </c>
      <c r="F4" s="143">
        <v>0.20300000000000001</v>
      </c>
      <c r="G4" s="143">
        <v>0.26200000000000001</v>
      </c>
      <c r="H4" s="143">
        <v>0.13400000000000001</v>
      </c>
      <c r="I4" s="143">
        <v>0.113</v>
      </c>
      <c r="J4" s="30">
        <v>0.73899999999999999</v>
      </c>
    </row>
    <row r="5" spans="1:10" x14ac:dyDescent="0.25">
      <c r="A5" s="2">
        <v>2014</v>
      </c>
      <c r="B5" s="140">
        <v>632.35</v>
      </c>
      <c r="C5" s="143">
        <v>1.4E-2</v>
      </c>
      <c r="D5" s="143">
        <v>0.127</v>
      </c>
      <c r="E5" s="143">
        <v>0.15</v>
      </c>
      <c r="F5" s="143">
        <v>0.19400000000000001</v>
      </c>
      <c r="G5" s="143">
        <v>0.26100000000000001</v>
      </c>
      <c r="H5" s="143">
        <v>0.13900000000000001</v>
      </c>
      <c r="I5" s="143">
        <v>0.115</v>
      </c>
      <c r="J5" s="30">
        <v>0.73899999999999999</v>
      </c>
    </row>
    <row r="6" spans="1:10" x14ac:dyDescent="0.25">
      <c r="A6" s="2">
        <v>2015</v>
      </c>
      <c r="B6" s="140">
        <v>631.26</v>
      </c>
      <c r="C6" s="143">
        <v>1.4E-2</v>
      </c>
      <c r="D6" s="143">
        <v>0.126</v>
      </c>
      <c r="E6" s="143">
        <v>0.151</v>
      </c>
      <c r="F6" s="143">
        <v>0.187</v>
      </c>
      <c r="G6" s="143">
        <v>0.26</v>
      </c>
      <c r="H6" s="143">
        <v>0.14599999999999999</v>
      </c>
      <c r="I6" s="143">
        <v>0.11600000000000001</v>
      </c>
      <c r="J6" s="30">
        <v>0.73799999999999999</v>
      </c>
    </row>
    <row r="7" spans="1:10" x14ac:dyDescent="0.25">
      <c r="A7" s="2">
        <v>2016</v>
      </c>
      <c r="B7" s="140">
        <v>634.64</v>
      </c>
      <c r="C7" s="143">
        <v>1.4999999999999999E-2</v>
      </c>
      <c r="D7" s="143">
        <v>0.124</v>
      </c>
      <c r="E7" s="143">
        <v>0.15</v>
      </c>
      <c r="F7" s="143">
        <v>0.182</v>
      </c>
      <c r="G7" s="143">
        <v>0.254</v>
      </c>
      <c r="H7" s="143">
        <v>0.154</v>
      </c>
      <c r="I7" s="143">
        <v>0.121</v>
      </c>
      <c r="J7" s="30">
        <v>0.73699999999999999</v>
      </c>
    </row>
    <row r="8" spans="1:10" x14ac:dyDescent="0.25">
      <c r="A8" s="2">
        <v>2017</v>
      </c>
      <c r="B8" s="140">
        <v>633.5</v>
      </c>
      <c r="C8" s="143">
        <v>1.6E-2</v>
      </c>
      <c r="D8" s="143">
        <v>0.123</v>
      </c>
      <c r="E8" s="143">
        <v>0.14799999999999999</v>
      </c>
      <c r="F8" s="143">
        <v>0.17899999999999999</v>
      </c>
      <c r="G8" s="143">
        <v>0.247</v>
      </c>
      <c r="H8" s="143">
        <v>0.16400000000000001</v>
      </c>
      <c r="I8" s="143">
        <v>0.123</v>
      </c>
      <c r="J8" s="30">
        <v>0.73599999999999999</v>
      </c>
    </row>
    <row r="9" spans="1:10" x14ac:dyDescent="0.25">
      <c r="A9" s="2">
        <v>2018</v>
      </c>
      <c r="B9" s="140">
        <v>631.74</v>
      </c>
      <c r="C9" s="143">
        <v>0.02</v>
      </c>
      <c r="D9" s="143">
        <v>0.124</v>
      </c>
      <c r="E9" s="143">
        <v>0.14599999999999999</v>
      </c>
      <c r="F9" s="143">
        <v>0.17699999999999999</v>
      </c>
      <c r="G9" s="143">
        <v>0.23499999999999999</v>
      </c>
      <c r="H9" s="143">
        <v>0.17299999999999999</v>
      </c>
      <c r="I9" s="143">
        <v>0.125</v>
      </c>
      <c r="J9" s="30">
        <v>0.73299999999999998</v>
      </c>
    </row>
    <row r="10" spans="1:10" x14ac:dyDescent="0.25">
      <c r="A10" s="2">
        <v>2019</v>
      </c>
      <c r="B10" s="140">
        <v>658.1</v>
      </c>
      <c r="C10" s="143">
        <v>2.1999999999999999E-2</v>
      </c>
      <c r="D10" s="143">
        <v>0.129</v>
      </c>
      <c r="E10" s="143">
        <v>0.14599999999999999</v>
      </c>
      <c r="F10" s="143">
        <v>0.17499999999999999</v>
      </c>
      <c r="G10" s="143">
        <v>0.223</v>
      </c>
      <c r="H10" s="143">
        <v>0.17899999999999999</v>
      </c>
      <c r="I10" s="143">
        <v>0.126</v>
      </c>
      <c r="J10" s="30">
        <v>0.73199999999999998</v>
      </c>
    </row>
    <row r="11" spans="1:10" x14ac:dyDescent="0.25">
      <c r="A11" s="2">
        <v>2020</v>
      </c>
      <c r="B11" s="140">
        <v>647.09</v>
      </c>
      <c r="C11" s="143">
        <v>2.1999999999999999E-2</v>
      </c>
      <c r="D11" s="143">
        <v>0.125</v>
      </c>
      <c r="E11" s="143">
        <v>0.14199999999999999</v>
      </c>
      <c r="F11" s="143">
        <v>0.17699999999999999</v>
      </c>
      <c r="G11" s="143">
        <v>0.217</v>
      </c>
      <c r="H11" s="143">
        <v>0.189</v>
      </c>
      <c r="I11" s="143">
        <v>0.129</v>
      </c>
      <c r="J11" s="30">
        <v>0.73199999999999998</v>
      </c>
    </row>
    <row r="12" spans="1:10" x14ac:dyDescent="0.25">
      <c r="A12" s="8">
        <v>2021</v>
      </c>
      <c r="B12" s="141">
        <v>681.89</v>
      </c>
      <c r="C12" s="144">
        <v>3.3000000000000002E-2</v>
      </c>
      <c r="D12" s="144">
        <v>0.13700000000000001</v>
      </c>
      <c r="E12" s="144">
        <v>0.14000000000000001</v>
      </c>
      <c r="F12" s="144">
        <v>0.17399999999999999</v>
      </c>
      <c r="G12" s="144">
        <v>0.20100000000000001</v>
      </c>
      <c r="H12" s="144">
        <v>0.188</v>
      </c>
      <c r="I12" s="144">
        <v>0.128</v>
      </c>
      <c r="J12" s="31">
        <v>0.73299999999999998</v>
      </c>
    </row>
    <row r="14" spans="1:10" x14ac:dyDescent="0.25">
      <c r="A14" t="s">
        <v>63</v>
      </c>
    </row>
    <row r="16" spans="1:10" x14ac:dyDescent="0.25">
      <c r="A1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11.42578125" defaultRowHeight="15" x14ac:dyDescent="0.25"/>
  <cols>
    <col min="1" max="1" width="15.7109375" customWidth="1"/>
    <col min="2" max="2" width="11.7109375" customWidth="1"/>
    <col min="3" max="3" width="18.7109375" customWidth="1"/>
  </cols>
  <sheetData>
    <row r="1" spans="1:3" x14ac:dyDescent="0.25">
      <c r="A1" t="s">
        <v>64</v>
      </c>
    </row>
    <row r="3" spans="1:3" x14ac:dyDescent="0.25">
      <c r="A3" s="5" t="s">
        <v>65</v>
      </c>
      <c r="B3" s="4" t="s">
        <v>41</v>
      </c>
      <c r="C3" s="6" t="s">
        <v>66</v>
      </c>
    </row>
    <row r="4" spans="1:3" x14ac:dyDescent="0.25">
      <c r="A4" s="2" t="s">
        <v>55</v>
      </c>
      <c r="B4" t="s">
        <v>45</v>
      </c>
      <c r="C4" s="32">
        <v>16819</v>
      </c>
    </row>
    <row r="5" spans="1:3" x14ac:dyDescent="0.25">
      <c r="A5" s="2" t="s">
        <v>55</v>
      </c>
      <c r="B5" t="s">
        <v>46</v>
      </c>
      <c r="C5" s="32">
        <v>5528</v>
      </c>
    </row>
    <row r="6" spans="1:3" x14ac:dyDescent="0.25">
      <c r="A6" s="2" t="s">
        <v>56</v>
      </c>
      <c r="B6" t="s">
        <v>45</v>
      </c>
      <c r="C6" s="32">
        <v>62403</v>
      </c>
    </row>
    <row r="7" spans="1:3" x14ac:dyDescent="0.25">
      <c r="A7" s="2" t="s">
        <v>56</v>
      </c>
      <c r="B7" t="s">
        <v>46</v>
      </c>
      <c r="C7" s="32">
        <v>30688</v>
      </c>
    </row>
    <row r="8" spans="1:3" x14ac:dyDescent="0.25">
      <c r="A8" s="2" t="s">
        <v>57</v>
      </c>
      <c r="B8" t="s">
        <v>45</v>
      </c>
      <c r="C8" s="32">
        <v>66477</v>
      </c>
    </row>
    <row r="9" spans="1:3" x14ac:dyDescent="0.25">
      <c r="A9" s="2" t="s">
        <v>57</v>
      </c>
      <c r="B9" t="s">
        <v>46</v>
      </c>
      <c r="C9" s="32">
        <v>28765</v>
      </c>
    </row>
    <row r="10" spans="1:3" x14ac:dyDescent="0.25">
      <c r="A10" s="2" t="s">
        <v>58</v>
      </c>
      <c r="B10" t="s">
        <v>45</v>
      </c>
      <c r="C10" s="32">
        <v>86577</v>
      </c>
    </row>
    <row r="11" spans="1:3" x14ac:dyDescent="0.25">
      <c r="A11" s="2" t="s">
        <v>58</v>
      </c>
      <c r="B11" t="s">
        <v>46</v>
      </c>
      <c r="C11" s="32">
        <v>32102</v>
      </c>
    </row>
    <row r="12" spans="1:3" x14ac:dyDescent="0.25">
      <c r="A12" s="2" t="s">
        <v>59</v>
      </c>
      <c r="B12" t="s">
        <v>45</v>
      </c>
      <c r="C12" s="32">
        <v>99516</v>
      </c>
    </row>
    <row r="13" spans="1:3" x14ac:dyDescent="0.25">
      <c r="A13" s="2" t="s">
        <v>59</v>
      </c>
      <c r="B13" t="s">
        <v>46</v>
      </c>
      <c r="C13" s="32">
        <v>37554</v>
      </c>
    </row>
    <row r="14" spans="1:3" x14ac:dyDescent="0.25">
      <c r="A14" s="2" t="s">
        <v>60</v>
      </c>
      <c r="B14" t="s">
        <v>45</v>
      </c>
      <c r="C14" s="32">
        <v>98162</v>
      </c>
    </row>
    <row r="15" spans="1:3" x14ac:dyDescent="0.25">
      <c r="A15" s="2" t="s">
        <v>60</v>
      </c>
      <c r="B15" t="s">
        <v>46</v>
      </c>
      <c r="C15" s="32">
        <v>30046</v>
      </c>
    </row>
    <row r="16" spans="1:3" x14ac:dyDescent="0.25">
      <c r="A16" s="2" t="s">
        <v>61</v>
      </c>
      <c r="B16" t="s">
        <v>45</v>
      </c>
      <c r="C16" s="32">
        <v>70117</v>
      </c>
    </row>
    <row r="17" spans="1:3" x14ac:dyDescent="0.25">
      <c r="A17" s="8" t="s">
        <v>61</v>
      </c>
      <c r="B17" s="10" t="s">
        <v>46</v>
      </c>
      <c r="C17" s="33">
        <v>17139</v>
      </c>
    </row>
    <row r="19" spans="1:3" x14ac:dyDescent="0.25">
      <c r="A19" t="s">
        <v>63</v>
      </c>
    </row>
    <row r="21" spans="1:3" x14ac:dyDescent="0.2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73</vt:i4>
      </vt:variant>
    </vt:vector>
  </HeadingPairs>
  <TitlesOfParts>
    <vt:vector size="73" baseType="lpstr">
      <vt:lpstr>Spis treści</vt:lpstr>
      <vt:lpstr>Wykres 1.1a</vt:lpstr>
      <vt:lpstr>Wykres 1.1b</vt:lpstr>
      <vt:lpstr>Wykres 1.2</vt:lpstr>
      <vt:lpstr>Wykres 1.3a</vt:lpstr>
      <vt:lpstr>Wykres 1.3b</vt:lpstr>
      <vt:lpstr>Wykres 1.4</vt:lpstr>
      <vt:lpstr>Tabela 2.1</vt:lpstr>
      <vt:lpstr>Wykres 2.1</vt:lpstr>
      <vt:lpstr>Wykres 2.2</vt:lpstr>
      <vt:lpstr>Tabela 2.2</vt:lpstr>
      <vt:lpstr>Wykres 2.3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Wykres 2.7</vt:lpstr>
      <vt:lpstr>Wykres 2.8</vt:lpstr>
      <vt:lpstr>Tabela 2.10</vt:lpstr>
      <vt:lpstr>Wykres 2.9</vt:lpstr>
      <vt:lpstr>Wykres 2.10</vt:lpstr>
      <vt:lpstr>Tabela 2.11</vt:lpstr>
      <vt:lpstr>Tabela 2.12</vt:lpstr>
      <vt:lpstr>Wykres 2.11</vt:lpstr>
      <vt:lpstr>Wykres 2.12</vt:lpstr>
      <vt:lpstr>Tabela 2.13</vt:lpstr>
      <vt:lpstr>Wykres 2.13</vt:lpstr>
      <vt:lpstr>Wykres 2.14</vt:lpstr>
      <vt:lpstr>Wykres 2.15</vt:lpstr>
      <vt:lpstr>Wykres 2.16</vt:lpstr>
      <vt:lpstr>Wykres 2.17</vt:lpstr>
      <vt:lpstr>Tabela 2.14</vt:lpstr>
      <vt:lpstr>Wykres 2.18</vt:lpstr>
      <vt:lpstr>Tabela 2.15</vt:lpstr>
      <vt:lpstr>Wykres 2.19</vt:lpstr>
      <vt:lpstr>Wykres 2.20</vt:lpstr>
      <vt:lpstr>Tabela 2.16</vt:lpstr>
      <vt:lpstr>Tabela 2.17</vt:lpstr>
      <vt:lpstr>Wykres 2.21</vt:lpstr>
      <vt:lpstr>Tabela 2.18</vt:lpstr>
      <vt:lpstr>Tabela 2.19</vt:lpstr>
      <vt:lpstr>Tabela 2.20</vt:lpstr>
      <vt:lpstr>Wykres 2.22</vt:lpstr>
      <vt:lpstr>Tabela 2.21</vt:lpstr>
      <vt:lpstr>Wykres 2.23a</vt:lpstr>
      <vt:lpstr>Wykres 2.23b</vt:lpstr>
      <vt:lpstr>Wykres 2.24a</vt:lpstr>
      <vt:lpstr>Wykres 2.24b</vt:lpstr>
      <vt:lpstr>Wykres 2.25</vt:lpstr>
      <vt:lpstr>Tabela 2.21a</vt:lpstr>
      <vt:lpstr>Tabela 2.21b</vt:lpstr>
      <vt:lpstr>Wykres 2.26</vt:lpstr>
      <vt:lpstr>Tabela 2.22</vt:lpstr>
      <vt:lpstr>Wykres 2.27</vt:lpstr>
      <vt:lpstr>Tabela 2.23</vt:lpstr>
      <vt:lpstr>Wykres 2.28</vt:lpstr>
      <vt:lpstr>Wykres 2.29</vt:lpstr>
      <vt:lpstr>Tabela 2.24</vt:lpstr>
      <vt:lpstr>Wykres 3.1</vt:lpstr>
      <vt:lpstr>Wykres 3.2</vt:lpstr>
      <vt:lpstr>Wykres 3.3</vt:lpstr>
      <vt:lpstr>Wykres 3.4</vt:lpstr>
      <vt:lpstr>Wykres 3.5</vt:lpstr>
      <vt:lpstr>Tabela 3.1</vt:lpstr>
      <vt:lpstr>Wykres 3.6</vt:lpstr>
      <vt:lpstr>Wykres 3.7</vt:lpstr>
      <vt:lpstr>Wykres 3.8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2022-12-02T11:51:01Z</dcterms:created>
  <dcterms:modified xsi:type="dcterms:W3CDTF">2022-12-02T12:27:29Z</dcterms:modified>
</cp:coreProperties>
</file>