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Nowe Wydzialy\Zdrowe_Dane\Raporty\RDTL\"/>
    </mc:Choice>
  </mc:AlternateContent>
  <xr:revisionPtr revIDLastSave="0" documentId="13_ncr:1_{2EF5FFCB-3EA1-4487-B990-AA99348563E9}" xr6:coauthVersionLast="47" xr6:coauthVersionMax="47" xr10:uidLastSave="{00000000-0000-0000-0000-000000000000}"/>
  <bookViews>
    <workbookView xWindow="-120" yWindow="-120" windowWidth="38640" windowHeight="21240" tabRatio="764" xr2:uid="{00000000-000D-0000-FFFF-FFFF00000000}"/>
  </bookViews>
  <sheets>
    <sheet name="Spis treści" sheetId="1" r:id="rId1"/>
    <sheet name="Tabela 2.1" sheetId="2" r:id="rId2"/>
    <sheet name="Wykres 2.1" sheetId="3" r:id="rId3"/>
    <sheet name="Wykres 2.2" sheetId="4" r:id="rId4"/>
    <sheet name="Tabela 2.2" sheetId="5" r:id="rId5"/>
    <sheet name="Tabela 2.3" sheetId="6" r:id="rId6"/>
    <sheet name="Tabela 2.4" sheetId="7" r:id="rId7"/>
    <sheet name="Wykres 2.3a" sheetId="8" r:id="rId8"/>
    <sheet name="Wykres 2.3b" sheetId="9" r:id="rId9"/>
    <sheet name="Wykres 2.3c" sheetId="10" r:id="rId10"/>
    <sheet name="Wykres 2.4a" sheetId="11" r:id="rId11"/>
    <sheet name="Wykres 2.4b" sheetId="12" r:id="rId12"/>
    <sheet name="Wykres 2.4c" sheetId="13" r:id="rId13"/>
    <sheet name="Tabela 2.5" sheetId="14" r:id="rId14"/>
    <sheet name="Tabela 2.6" sheetId="15" r:id="rId15"/>
    <sheet name="Tabela 2.7" sheetId="16" r:id="rId16"/>
    <sheet name="Tabela 2.8" sheetId="17" r:id="rId17"/>
    <sheet name="Wykres 2.5" sheetId="18" r:id="rId18"/>
    <sheet name="Wykres 2.6" sheetId="19" r:id="rId19"/>
    <sheet name="Wykres 2.7" sheetId="20" r:id="rId20"/>
    <sheet name="Wykres 2.8" sheetId="21" r:id="rId21"/>
    <sheet name="Tabela 2.9" sheetId="22" r:id="rId22"/>
    <sheet name="Wykres 2.9" sheetId="23" r:id="rId23"/>
    <sheet name="Tabela 2.10" sheetId="24" r:id="rId24"/>
    <sheet name="Tabela 2.11" sheetId="25" r:id="rId25"/>
    <sheet name="Tabela 2.12" sheetId="26" r:id="rId26"/>
  </sheets>
  <definedNames>
    <definedName name="_xlnm._FilterDatabase" localSheetId="1" hidden="1">'Tabela 2.1'!$A$3:$E$10</definedName>
    <definedName name="_xlnm._FilterDatabase" localSheetId="14" hidden="1">'Tabela 2.6'!$A$3:$E$13</definedName>
    <definedName name="_xlnm._FilterDatabase" localSheetId="15" hidden="1">'Tabela 2.7'!$A$3:$D$13</definedName>
    <definedName name="_xlnm._FilterDatabase" localSheetId="16" hidden="1">'Tabela 2.8'!$A$3:$D$13</definedName>
    <definedName name="_xlnm._FilterDatabase" localSheetId="20" hidden="1">'Wykres 2.8'!$A$3:$C$36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6" l="1"/>
  <c r="A12" i="25"/>
  <c r="A9" i="24"/>
  <c r="A22" i="23"/>
  <c r="A18" i="22"/>
  <c r="A40" i="21"/>
  <c r="A9" i="20"/>
  <c r="A13" i="19"/>
  <c r="A13" i="18"/>
  <c r="A17" i="17"/>
  <c r="A17" i="16"/>
  <c r="A17" i="15"/>
  <c r="A10" i="14"/>
  <c r="A24" i="13"/>
  <c r="A23" i="12"/>
  <c r="A23" i="11"/>
  <c r="A23" i="10"/>
  <c r="A23" i="9"/>
  <c r="A23" i="8"/>
  <c r="A23" i="7"/>
  <c r="A23" i="6"/>
  <c r="A23" i="5"/>
  <c r="A17" i="4"/>
  <c r="A13" i="3"/>
  <c r="A14" i="2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<sst xmlns="http://schemas.openxmlformats.org/spreadsheetml/2006/main" count="549" uniqueCount="173">
  <si>
    <t>Tabela 2.1: Liczba pacjentów oraz wartość rozliczonych świadczeń z zakresu RDTL (2017–2023)</t>
  </si>
  <si>
    <t>Rok</t>
  </si>
  <si>
    <t>Wartość refundacji</t>
  </si>
  <si>
    <t>Liczba pacjentów</t>
  </si>
  <si>
    <t>Liczba pacjentów pediatrycznych</t>
  </si>
  <si>
    <t>Odsetek pacjentów pediatrycznych</t>
  </si>
  <si>
    <t>2017</t>
  </si>
  <si>
    <t>2018</t>
  </si>
  <si>
    <t>2019</t>
  </si>
  <si>
    <t>2020</t>
  </si>
  <si>
    <t>2021</t>
  </si>
  <si>
    <t>2022</t>
  </si>
  <si>
    <t>2023</t>
  </si>
  <si>
    <t>Źródło: opracowanie własne na podstawie danych NFZ</t>
  </si>
  <si>
    <t>Wykres 2.1: Wartość refundacji świadczeń z zakresu RDTL według wieku pacjentów (2021–2023)</t>
  </si>
  <si>
    <t>Grupa wiekowa</t>
  </si>
  <si>
    <t>0-17</t>
  </si>
  <si>
    <t>18+</t>
  </si>
  <si>
    <t>Wykres 2.2: Rozkład wieku i płci pacjentów, którym zrefundowano świadczenia z zakresu RDTL (2021–2023)</t>
  </si>
  <si>
    <t>Płeć</t>
  </si>
  <si>
    <t>Mężczyźni</t>
  </si>
  <si>
    <t>0-18</t>
  </si>
  <si>
    <t>19-35</t>
  </si>
  <si>
    <t>36-54</t>
  </si>
  <si>
    <t>55-64</t>
  </si>
  <si>
    <t>65+</t>
  </si>
  <si>
    <t>Kobiety</t>
  </si>
  <si>
    <t>Tabela 2.2: Liczba pacjentów oraz wartość rozliczonych świadczeń z zakresu RDTL w podziale na OW NFZ (2021)</t>
  </si>
  <si>
    <t>Województwo świadczeniodawcy</t>
  </si>
  <si>
    <t>Dolnośląskie</t>
  </si>
  <si>
    <t>27</t>
  </si>
  <si>
    <t>Kujawsko-pomorskie</t>
  </si>
  <si>
    <t>7</t>
  </si>
  <si>
    <t>Lubelskie</t>
  </si>
  <si>
    <t>5</t>
  </si>
  <si>
    <t>Lubuskie</t>
  </si>
  <si>
    <t>0</t>
  </si>
  <si>
    <t>Łódzkie</t>
  </si>
  <si>
    <t>14</t>
  </si>
  <si>
    <t>Małopolskie</t>
  </si>
  <si>
    <t>46</t>
  </si>
  <si>
    <t>Mazowieckie</t>
  </si>
  <si>
    <t>108</t>
  </si>
  <si>
    <t>Opolskie</t>
  </si>
  <si>
    <t>Podkarpackie</t>
  </si>
  <si>
    <t>Podlaskie</t>
  </si>
  <si>
    <t>Pomorskie</t>
  </si>
  <si>
    <t>10</t>
  </si>
  <si>
    <t>Śląskie</t>
  </si>
  <si>
    <t>13</t>
  </si>
  <si>
    <t>Świętokrzyskie</t>
  </si>
  <si>
    <t>Warmińsko-mazurskie</t>
  </si>
  <si>
    <t>&lt;5</t>
  </si>
  <si>
    <t>Wielkopolskie</t>
  </si>
  <si>
    <t>11</t>
  </si>
  <si>
    <t>Zachodniopomorskie</t>
  </si>
  <si>
    <t>9</t>
  </si>
  <si>
    <t>Tabela 2.3: Liczba pacjentów oraz wartość rozliczonych świadczeń z zakresu RDTL w podziale na OW NFZ (2022)</t>
  </si>
  <si>
    <t>38</t>
  </si>
  <si>
    <t>15</t>
  </si>
  <si>
    <t>44</t>
  </si>
  <si>
    <t>52</t>
  </si>
  <si>
    <t>159</t>
  </si>
  <si>
    <t>17</t>
  </si>
  <si>
    <t>21</t>
  </si>
  <si>
    <t>19</t>
  </si>
  <si>
    <t>Tabela 2.4: Liczba pacjentów oraz wartość rozliczonych świadczeń z zakresu RDTL w podziale na OW NFZ (2023)</t>
  </si>
  <si>
    <t>71</t>
  </si>
  <si>
    <t>39</t>
  </si>
  <si>
    <t>47</t>
  </si>
  <si>
    <t>69</t>
  </si>
  <si>
    <t>267</t>
  </si>
  <si>
    <t>36</t>
  </si>
  <si>
    <t>35</t>
  </si>
  <si>
    <t>42</t>
  </si>
  <si>
    <t>6</t>
  </si>
  <si>
    <t>41</t>
  </si>
  <si>
    <t>Wykres 2.3a: Wartość rozliczonych świadczeń RDTL (zł) w przeliczeniu na 1000 ludności wg województwa świadczeniodawcy (2021)</t>
  </si>
  <si>
    <t>Liczba ludności</t>
  </si>
  <si>
    <t>Źródło: opracowanie własne na podstawie danych NFZ, liczba ludności wg danych GUS</t>
  </si>
  <si>
    <t>Wykres 2.3b: Wartość rozliczonych świadczeń RDTL (zł) w przeliczeniu na 1000 ludności wg województwa świadczeniodawcy (2022)</t>
  </si>
  <si>
    <t>Wykres 2.3c: Wartość rozliczonych świadczeń RDTL (zł) w przeliczeniu na 1000 ludności wg województwa świadczeniodawcy (2023)</t>
  </si>
  <si>
    <t>Wykres 2.4a: Wartość rozliczonych świadczeń RDTL (zł) w przeliczeniu na 1000 ludności wg województwa zamieszkania pacjenta (2021)</t>
  </si>
  <si>
    <t>Województwo pacjenta</t>
  </si>
  <si>
    <t>Wykres 2.4b: Wartość rozliczonych świadczeń RDTL (zł) w przeliczeniu na 1000 ludności wg województwa zamieszkania pacjenta (2022)</t>
  </si>
  <si>
    <t>Wykres 2.4c: Wartość rozliczonych świadczeń RDTL (zł) w przeliczeniu na 1000 ludności wg województwa zamieszkania pacjenta (2023)</t>
  </si>
  <si>
    <t>Brak informacji</t>
  </si>
  <si>
    <t>Tabela 2.5: Realizatorzy RDTL (2021–2023)</t>
  </si>
  <si>
    <t>Liczba świadczeniodawców</t>
  </si>
  <si>
    <t>Tabela 2.6: Dziesięciu największych realizatorów RDTL (pod względem najwyższej wartości refundacji) (2023)</t>
  </si>
  <si>
    <t>Kod świadczeniodawcy</t>
  </si>
  <si>
    <t>Nazwa świadczeniodawcy</t>
  </si>
  <si>
    <t>Odsetek w łącznej refundacji</t>
  </si>
  <si>
    <t>70001286</t>
  </si>
  <si>
    <t>000005</t>
  </si>
  <si>
    <t>UNIWERSYTECKIE CENTRUM KLINICZNE, GDAŃSK</t>
  </si>
  <si>
    <t>126/100035</t>
  </si>
  <si>
    <t>061/100203</t>
  </si>
  <si>
    <t>061/100014</t>
  </si>
  <si>
    <t>150003181</t>
  </si>
  <si>
    <t>70001284</t>
  </si>
  <si>
    <t>3101109</t>
  </si>
  <si>
    <t>110043</t>
  </si>
  <si>
    <t>000120</t>
  </si>
  <si>
    <t>SZPITALE POMORSKIE SPÓŁKA Z OGRANICZONĄ ODPOWIEDZIALNOŚCIĄ, GDYNIA</t>
  </si>
  <si>
    <t>Tabela 2.7: Dziesięciu największych realizatorów RDTL (pod względem najwyższej wartości refundacji) dla rozpoznań onkologicznych (2021–2023)</t>
  </si>
  <si>
    <t>SAMODZIELNY PUBLICZNY ZAKŁAD OPIEKI ZDROWOTNEJ SZPITAL UNIWERSYTECKI W KRAKOWIE</t>
  </si>
  <si>
    <t>UNIWERSYTECKI SZPITAL DZIECIĘCY W KRAKOWIE</t>
  </si>
  <si>
    <t>WOJEWÓDZKIE WIELOSPECJALISTYCZNE CENTRUM ONKOLOGII I TRAUMATOLOGII IM. M. KOPERNIKA W ŁODZI</t>
  </si>
  <si>
    <t>UNIWERSYTECKI SZPITAL KLINICZNY IM. JANA MIKULICZA-RADECKIEGO WE WROCŁAWIU</t>
  </si>
  <si>
    <t>UNIWERSYTECKI SZPITAL KLINICZNY W POZNANIU</t>
  </si>
  <si>
    <t>121/101005</t>
  </si>
  <si>
    <t>Tabela 2.8: Dziesięciu największych realizatorów RDTL (pod względem najwyższej wartości refundacji) dla rozpoznań nieonkologicznych (2021–2023)</t>
  </si>
  <si>
    <t>INSTYTUT "POMNIK - CENTRUM ZDROWIA DZIECKA" W WARSZAWIE</t>
  </si>
  <si>
    <t>09R/010046</t>
  </si>
  <si>
    <t>KLINICZNY SZPITAL WOJEWÓDZKI NR 2 IM. ŚW. JADWIGI KRÓLOWEJ W RZESZOWIE</t>
  </si>
  <si>
    <t>061/100010</t>
  </si>
  <si>
    <t>KRAKOWSKI SZPITAL SPECJALISTYCZNY IM. ŚW. JANA PAWŁA II</t>
  </si>
  <si>
    <t>160000908</t>
  </si>
  <si>
    <t>UNIWERSYTECKI SZPITAL KLINICZNY NR 1 IM. PROF.TADEUSZA SOKOŁOWSKIEGO PUM W SZCZECINIE</t>
  </si>
  <si>
    <t>70603562</t>
  </si>
  <si>
    <t>MAZOWIECKI SZPITAL BRÓDNOWSKI SPÓŁKA Z OGRANICZONĄ ODPOWIEDZIALNOŚCIĄ</t>
  </si>
  <si>
    <t>Wykres 2.5: Wartość rozliczonych świadczeń z zakresu RDTL w podziale na rozpoznania onkologiczne i nieonkologiczne (2021–2023)</t>
  </si>
  <si>
    <t>Rozpoznanie główne</t>
  </si>
  <si>
    <t>Nieonkologiczne</t>
  </si>
  <si>
    <t>Onkologiczne</t>
  </si>
  <si>
    <t>Wykres 2.6: Liczba pacjentów, u których rozliczono świadczenia z zakresu RDTL ze sprawozdanymi rozpoznaniami onkologicznymi i nieonkologicznymi (2021–2023)</t>
  </si>
  <si>
    <t>Wykres 2.7: Liczba pacjentów, którym udzielono świadczeń z zakresu RDTL ze sprawozdanymi rozpoznaniami onkologicznymi i nieonkologicznymi (2021–2023)</t>
  </si>
  <si>
    <t>Wykres 2.8: Wartość rozliczonych świadczeń z zakresu RDTL wg rozpoznania onkologicznego (2021–2023)</t>
  </si>
  <si>
    <t>Rozpoznanie główne onkologiczne</t>
  </si>
  <si>
    <t>Hematoonkologia</t>
  </si>
  <si>
    <t>Nowotwory ginekologiczne</t>
  </si>
  <si>
    <t>Nowotwory nerki</t>
  </si>
  <si>
    <t>Nowotwory skóry</t>
  </si>
  <si>
    <t>Nowotwory układu endokrynnego</t>
  </si>
  <si>
    <t>Nowotwory układu oddechowego</t>
  </si>
  <si>
    <t>Nowotwory układu pokarmowego</t>
  </si>
  <si>
    <t>Nowotwory układu urologicznego</t>
  </si>
  <si>
    <t>Nowotwory złośliwe nerwów obwodowych i autonomicznego układu nerwowego</t>
  </si>
  <si>
    <t>Międzybłoniak</t>
  </si>
  <si>
    <t>Pozostałe/b.d.</t>
  </si>
  <si>
    <t>Tabela 2.9: Wartość refundacji świadczeń w ramach RDTL wg rozpoznania onkologicznego (2021–2023)</t>
  </si>
  <si>
    <t>Wykres 2.9: Wartość rozliczonych świadczeń z zakresu RDTL wg głównych przyczyn udzielenia świadczenia (2021–2023)</t>
  </si>
  <si>
    <t>Rozpoznanie główne wg ICD-10</t>
  </si>
  <si>
    <t>C64 – nowotwór złośliwy nerki, z wyjątkiem miedniczki nerkowej</t>
  </si>
  <si>
    <t>C43 – czerniak złośliwy skóry</t>
  </si>
  <si>
    <t>C56 – nowotwór złośliwy jajnika</t>
  </si>
  <si>
    <t>C91 – białaczka limfatyczna</t>
  </si>
  <si>
    <t>C85 – inne i nieokreślone postacie chłoniaków nieziarniczych</t>
  </si>
  <si>
    <t>C92 – białaczka szpikowa</t>
  </si>
  <si>
    <t>C50 – nowotwór złośliwy sutka</t>
  </si>
  <si>
    <t>Q77 – dysplazja kostno-chrzęstna z upośledzeniem wzrostu kości długich i kręgosłupa</t>
  </si>
  <si>
    <t>Tabela 2.10: Liczba substancji czynnych w RDTL (2022-2023)</t>
  </si>
  <si>
    <t>Liczba substancji czynnych</t>
  </si>
  <si>
    <t>Tabela 2.11: Substancje czynne o najwyższych kosztach finansowania w ramach RDTL (2023)</t>
  </si>
  <si>
    <t>Substancja czynna</t>
  </si>
  <si>
    <t>NIVOLUMAB</t>
  </si>
  <si>
    <t>VOSORITIDUM</t>
  </si>
  <si>
    <t>PEMBROLIZUMABUM</t>
  </si>
  <si>
    <t>OLAPARIBUM</t>
  </si>
  <si>
    <t>TRASTUZUMABUM DERUXTECANUM</t>
  </si>
  <si>
    <t>Tabela 2.12: Cząsteczko-wskazania o najwyższych kosztach finansowania w ramach RDTL (2023)</t>
  </si>
  <si>
    <t>Q77.4 – achondroplazja</t>
  </si>
  <si>
    <t>OSILODROSTATUM</t>
  </si>
  <si>
    <t>E24.0 – choroba cushinga pochodzenia przysadkowego</t>
  </si>
  <si>
    <t>DINUTUXIMABUM BETA</t>
  </si>
  <si>
    <t>C45.0 – międzybłoniak opłucnej</t>
  </si>
  <si>
    <t>Pozostałe</t>
  </si>
  <si>
    <t>Liczba świadczeniodawców, którzy zrealizowali  80% łącznej wartości refundacji świadczeń z zakresu RDTL</t>
  </si>
  <si>
    <t>SAMODZIELNY PUBLICZNY SZPITAL KLINICZNY IM. ANDRZEJA MIELĘCKIEGO ŚLĄSKIEGO UNIWERSYTETU MEDYCZNEGO W KATOWICACH</t>
  </si>
  <si>
    <t>NARODOWY INSTYTUT ONKOLOGII IM. MARII SKŁODOWSKIEJ-CURIE - PAŃSTWOWY INSTYTUT BADAWCZY</t>
  </si>
  <si>
    <t>Polska</t>
  </si>
  <si>
    <t>C47.9 – nerwy obwodowe i autonomiczny układ nerwowy, nieokreślone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</si>
</sst>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7" xfId="0" applyFont="1" applyBorder="1"/>
    <xf numFmtId="0" fontId="3" fillId="0" borderId="0" xfId="0" applyFont="1"/>
    <xf numFmtId="0" fontId="1" fillId="0" borderId="6" xfId="0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4" fontId="1" fillId="0" borderId="0" xfId="0" applyNumberFormat="1" applyFont="1"/>
    <xf numFmtId="3" fontId="1" fillId="0" borderId="2" xfId="0" applyNumberFormat="1" applyFont="1" applyBorder="1"/>
    <xf numFmtId="4" fontId="1" fillId="0" borderId="6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/>
    <xf numFmtId="3" fontId="1" fillId="0" borderId="0" xfId="0" applyNumberFormat="1" applyFont="1" applyBorder="1"/>
    <xf numFmtId="0" fontId="1" fillId="0" borderId="9" xfId="0" applyFont="1" applyBorder="1"/>
    <xf numFmtId="3" fontId="1" fillId="0" borderId="10" xfId="0" applyNumberFormat="1" applyFont="1" applyBorder="1"/>
    <xf numFmtId="164" fontId="1" fillId="0" borderId="11" xfId="0" applyNumberFormat="1" applyFont="1" applyBorder="1"/>
    <xf numFmtId="10" fontId="0" fillId="0" borderId="12" xfId="0" applyNumberFormat="1" applyBorder="1"/>
    <xf numFmtId="3" fontId="1" fillId="0" borderId="0" xfId="0" applyNumberFormat="1" applyFont="1" applyBorder="1" applyAlignment="1">
      <alignment horizontal="right"/>
    </xf>
    <xf numFmtId="0" fontId="1" fillId="0" borderId="13" xfId="0" applyFont="1" applyFill="1" applyBorder="1"/>
    <xf numFmtId="3" fontId="1" fillId="0" borderId="14" xfId="0" applyNumberFormat="1" applyFont="1" applyFill="1" applyBorder="1"/>
    <xf numFmtId="0" fontId="0" fillId="0" borderId="14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68776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851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30920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9923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workbookViewId="0">
      <selection activeCell="B30" sqref="B30"/>
    </sheetView>
  </sheetViews>
  <sheetFormatPr defaultColWidth="11.42578125" defaultRowHeight="15" x14ac:dyDescent="0.25"/>
  <sheetData>
    <row r="1" spans="1:1" x14ac:dyDescent="0.25">
      <c r="A1" s="6" t="str">
        <f>HYPERLINK("#'Tabela 2.1'!A1", "Tabela 2.1: Liczba pacjentów oraz wartość rozliczonych świadczeń z zakresu RDTL (2017–2023)")</f>
        <v>Tabela 2.1: Liczba pacjentów oraz wartość rozliczonych świadczeń z zakresu RDTL (2017–2023)</v>
      </c>
    </row>
    <row r="2" spans="1:1" x14ac:dyDescent="0.25">
      <c r="A2" s="6" t="str">
        <f>HYPERLINK("#'Wykres 2.1'!A1", "Wykres 2.1: Wartość refundacji świadczeń z zakresu RDTL według wieku pacjentów (2021–2023)")</f>
        <v>Wykres 2.1: Wartość refundacji świadczeń z zakresu RDTL według wieku pacjentów (2021–2023)</v>
      </c>
    </row>
    <row r="3" spans="1:1" x14ac:dyDescent="0.25">
      <c r="A3" s="6" t="str">
        <f>HYPERLINK("#'Wykres 2.2'!A1", "Wykres 2.2: Rozkład wieku i płci pacjentów, którym zrefundowano świadczenia z zakresu RDTL (2021–2023)")</f>
        <v>Wykres 2.2: Rozkład wieku i płci pacjentów, którym zrefundowano świadczenia z zakresu RDTL (2021–2023)</v>
      </c>
    </row>
    <row r="4" spans="1:1" x14ac:dyDescent="0.25">
      <c r="A4" s="6" t="str">
        <f>HYPERLINK("#'Tabela 2.2'!A1", "Tabela 2.2: Liczba pacjentów oraz wartość rozliczonych świadczeń z zakresu RDTL w podziale na OW NFZ (2021)")</f>
        <v>Tabela 2.2: Liczba pacjentów oraz wartość rozliczonych świadczeń z zakresu RDTL w podziale na OW NFZ (2021)</v>
      </c>
    </row>
    <row r="5" spans="1:1" x14ac:dyDescent="0.25">
      <c r="A5" s="6" t="str">
        <f>HYPERLINK("#'Tabela 2.3'!A1", "Tabela 2.3: Liczba pacjentów oraz wartość rozliczonych świadczeń z zakresu RDTL w podziale na OW NFZ (2022)")</f>
        <v>Tabela 2.3: Liczba pacjentów oraz wartość rozliczonych świadczeń z zakresu RDTL w podziale na OW NFZ (2022)</v>
      </c>
    </row>
    <row r="6" spans="1:1" x14ac:dyDescent="0.25">
      <c r="A6" s="6" t="str">
        <f>HYPERLINK("#'Tabela 2.4'!A1", "Tabela 2.4: Liczba pacjentów oraz wartość rozliczonych świadczeń z zakresu RDTL w podziale na OW NFZ (2023)")</f>
        <v>Tabela 2.4: Liczba pacjentów oraz wartość rozliczonych świadczeń z zakresu RDTL w podziale na OW NFZ (2023)</v>
      </c>
    </row>
    <row r="7" spans="1:1" x14ac:dyDescent="0.25">
      <c r="A7" s="6" t="str">
        <f>HYPERLINK("#'Wykres 2.3a'!A1", "Wykres 2.3a: Wartość rozliczonych świadczeń RDTL (zł) w przeliczeniu na 1000 ludności wg województwa świadczeniodawcy (2021)")</f>
        <v>Wykres 2.3a: Wartość rozliczonych świadczeń RDTL (zł) w przeliczeniu na 1000 ludności wg województwa świadczeniodawcy (2021)</v>
      </c>
    </row>
    <row r="8" spans="1:1" x14ac:dyDescent="0.25">
      <c r="A8" s="6" t="str">
        <f>HYPERLINK("#'Wykres 2.3b'!A1", "Wykres 2.3b: Wartość rozliczonych świadczeń RDTL (zł) w przeliczeniu na 1000 ludności wg województwa świadczeniodawcy (2022)")</f>
        <v>Wykres 2.3b: Wartość rozliczonych świadczeń RDTL (zł) w przeliczeniu na 1000 ludności wg województwa świadczeniodawcy (2022)</v>
      </c>
    </row>
    <row r="9" spans="1:1" x14ac:dyDescent="0.25">
      <c r="A9" s="6" t="str">
        <f>HYPERLINK("#'Wykres 2.3c'!A1", "Wykres 2.3c: Wartość rozliczonych świadczeń RDTL (zł) w przeliczeniu na 1000 ludności wg województwa świadczeniodawcy (2023)")</f>
        <v>Wykres 2.3c: Wartość rozliczonych świadczeń RDTL (zł) w przeliczeniu na 1000 ludności wg województwa świadczeniodawcy (2023)</v>
      </c>
    </row>
    <row r="10" spans="1:1" x14ac:dyDescent="0.25">
      <c r="A10" s="6" t="str">
        <f>HYPERLINK("#'Wykres 2.4a'!A1", "Wykres 2.4a: Wartość rozliczonych świadczeń RDTL (zł) w przeliczeniu na 1000 ludności wg województwa zamieszkania pacjenta (2021)")</f>
        <v>Wykres 2.4a: Wartość rozliczonych świadczeń RDTL (zł) w przeliczeniu na 1000 ludności wg województwa zamieszkania pacjenta (2021)</v>
      </c>
    </row>
    <row r="11" spans="1:1" x14ac:dyDescent="0.25">
      <c r="A11" s="6" t="str">
        <f>HYPERLINK("#'Wykres 2.4b'!A1", "Wykres 2.4b: Wartość rozliczonych świadczeń RDTL (zł) w przeliczeniu na 1000 ludności wg województwa zamieszkania pacjenta (2022)")</f>
        <v>Wykres 2.4b: Wartość rozliczonych świadczeń RDTL (zł) w przeliczeniu na 1000 ludności wg województwa zamieszkania pacjenta (2022)</v>
      </c>
    </row>
    <row r="12" spans="1:1" x14ac:dyDescent="0.25">
      <c r="A12" s="6" t="str">
        <f>HYPERLINK("#'Wykres 2.4c'!A1", "Wykres 2.4c: Wartość rozliczonych świadczeń RDTL (zł) w przeliczeniu na 1000 ludności wg województwa zamieszkania pacjenta (2023)")</f>
        <v>Wykres 2.4c: Wartość rozliczonych świadczeń RDTL (zł) w przeliczeniu na 1000 ludności wg województwa zamieszkania pacjenta (2023)</v>
      </c>
    </row>
    <row r="13" spans="1:1" x14ac:dyDescent="0.25">
      <c r="A13" s="6" t="str">
        <f>HYPERLINK("#'Tabela 2.5'!A1", "Tabela 2.5: Realizatorzy RDTL (2021–2023)")</f>
        <v>Tabela 2.5: Realizatorzy RDTL (2021–2023)</v>
      </c>
    </row>
    <row r="14" spans="1:1" x14ac:dyDescent="0.25">
      <c r="A14" s="6" t="str">
        <f>HYPERLINK("#'Tabela 2.6'!A1", "Tabela 2.6: Dziesięciu największych realizatorów RDTL (pod względem najwyższej wartości refundacji) (2023)")</f>
        <v>Tabela 2.6: Dziesięciu największych realizatorów RDTL (pod względem najwyższej wartości refundacji) (2023)</v>
      </c>
    </row>
    <row r="15" spans="1:1" x14ac:dyDescent="0.25">
      <c r="A15" s="6" t="str">
        <f>HYPERLINK("#'Tabela 2.7'!A1", "Tabela 2.7: Dziesięciu największych realizatorów RDTL (pod względem najwyższej wartości refundacji) dla rozpoznań onkologicznych (2021–2023)")</f>
        <v>Tabela 2.7: Dziesięciu największych realizatorów RDTL (pod względem najwyższej wartości refundacji) dla rozpoznań onkologicznych (2021–2023)</v>
      </c>
    </row>
    <row r="16" spans="1:1" x14ac:dyDescent="0.25">
      <c r="A16" s="6" t="str">
        <f>HYPERLINK("#'Tabela 2.8'!A1", "Tabela 2.8: Dziesięciu największych realizatorów RDTL (pod względem najwyższej wartości refundacji) dla rozpoznań nieonkologicznych (2021–2023)")</f>
        <v>Tabela 2.8: Dziesięciu największych realizatorów RDTL (pod względem najwyższej wartości refundacji) dla rozpoznań nieonkologicznych (2021–2023)</v>
      </c>
    </row>
    <row r="17" spans="1:1" x14ac:dyDescent="0.25">
      <c r="A17" s="6" t="str">
        <f>HYPERLINK("#'Wykres 2.5'!A1", "Wykres 2.5: Wartość rozliczonych świadczeń z zakresu RDTL w podziale na rozpoznania onkologiczne i nieonkologiczne (2021–2023)")</f>
        <v>Wykres 2.5: Wartość rozliczonych świadczeń z zakresu RDTL w podziale na rozpoznania onkologiczne i nieonkologiczne (2021–2023)</v>
      </c>
    </row>
    <row r="18" spans="1:1" x14ac:dyDescent="0.25">
      <c r="A18" s="6" t="str">
        <f>HYPERLINK("#'Wykres 2.6'!A1", "Wykres 2.6: Liczba pacjentów, u których rozliczono świadczenia z zakresu RDTL ze sprawozdanymi rozpoznaniami onkologicznymi i nieonkologicznymi (2021–2023)")</f>
        <v>Wykres 2.6: Liczba pacjentów, u których rozliczono świadczenia z zakresu RDTL ze sprawozdanymi rozpoznaniami onkologicznymi i nieonkologicznymi (2021–2023)</v>
      </c>
    </row>
    <row r="19" spans="1:1" x14ac:dyDescent="0.25">
      <c r="A19" s="6" t="str">
        <f>HYPERLINK("#'Wykres 2.7'!A1", "Wykres 2.7: Liczba pacjentów, którym udzielono świadczeń z zakresu RDTL ze sprawozdanymi rozpoznaniami onkologicznymi i nieonkologicznymi (2021–2023)")</f>
        <v>Wykres 2.7: Liczba pacjentów, którym udzielono świadczeń z zakresu RDTL ze sprawozdanymi rozpoznaniami onkologicznymi i nieonkologicznymi (2021–2023)</v>
      </c>
    </row>
    <row r="20" spans="1:1" x14ac:dyDescent="0.25">
      <c r="A20" s="6" t="str">
        <f>HYPERLINK("#'Wykres 2.8'!A1", "Wykres 2.8: Wartość rozliczonych świadczeń z zakresu RDTL wg rozpoznania onkologicznego (2021–2023)")</f>
        <v>Wykres 2.8: Wartość rozliczonych świadczeń z zakresu RDTL wg rozpoznania onkologicznego (2021–2023)</v>
      </c>
    </row>
    <row r="21" spans="1:1" x14ac:dyDescent="0.25">
      <c r="A21" s="6" t="str">
        <f>HYPERLINK("#'Tabela 2.9'!A1", "Tabela 2.9: Wartość refundacji świadczeń w ramach RDTL wg rozpoznania onkologicznego (2021–2023)")</f>
        <v>Tabela 2.9: Wartość refundacji świadczeń w ramach RDTL wg rozpoznania onkologicznego (2021–2023)</v>
      </c>
    </row>
    <row r="22" spans="1:1" x14ac:dyDescent="0.25">
      <c r="A22" s="6" t="str">
        <f>HYPERLINK("#'Wykres 2.9'!A1", "Wykres 2.9: Wartość rozliczonych świadczeń z zakresu RDTL wg głównych przyczyn udzielenia świadczenia (2021–2023)")</f>
        <v>Wykres 2.9: Wartość rozliczonych świadczeń z zakresu RDTL wg głównych przyczyn udzielenia świadczenia (2021–2023)</v>
      </c>
    </row>
    <row r="23" spans="1:1" x14ac:dyDescent="0.25">
      <c r="A23" s="6" t="str">
        <f>HYPERLINK("#'Tabela 2.10'!A1", "Tabela 2.10: Liczba substancji czynnych w RDTL (2022-2023)")</f>
        <v>Tabela 2.10: Liczba substancji czynnych w RDTL (2022-2023)</v>
      </c>
    </row>
    <row r="24" spans="1:1" x14ac:dyDescent="0.25">
      <c r="A24" s="6" t="str">
        <f>HYPERLINK("#'Tabela 2.11'!A1", "Tabela 2.11: Substancje czynne o najwyższych kosztach finansowania w ramach RDTL (2023)")</f>
        <v>Tabela 2.11: Substancje czynne o najwyższych kosztach finansowania w ramach RDTL (2023)</v>
      </c>
    </row>
    <row r="25" spans="1:1" x14ac:dyDescent="0.25">
      <c r="A25" s="6" t="str">
        <f>HYPERLINK("#'Tabela 2.12'!A1", "Tabela 2.12: Cząsteczko-wskazania o najwyższych kosztach finansowania w ramach RDTL (2023)")</f>
        <v>Tabela 2.12: Cząsteczko-wskazania o najwyższych kosztach finansowania w ramach RDTL (2023)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workbookViewId="0"/>
  </sheetViews>
  <sheetFormatPr defaultColWidth="11.42578125" defaultRowHeight="15" x14ac:dyDescent="0.25"/>
  <cols>
    <col min="1" max="1" width="6.7109375" style="50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s="50" t="s">
        <v>81</v>
      </c>
    </row>
    <row r="3" spans="1:4" x14ac:dyDescent="0.25">
      <c r="A3" s="51" t="s">
        <v>1</v>
      </c>
      <c r="B3" s="2" t="s">
        <v>28</v>
      </c>
      <c r="C3" s="2" t="s">
        <v>2</v>
      </c>
      <c r="D3" s="4" t="s">
        <v>78</v>
      </c>
    </row>
    <row r="4" spans="1:4" x14ac:dyDescent="0.25">
      <c r="A4" s="46">
        <v>2023</v>
      </c>
      <c r="B4" t="s">
        <v>29</v>
      </c>
      <c r="C4" s="20">
        <v>16422778</v>
      </c>
      <c r="D4" s="21">
        <v>2883133</v>
      </c>
    </row>
    <row r="5" spans="1:4" x14ac:dyDescent="0.25">
      <c r="A5" s="46">
        <v>2023</v>
      </c>
      <c r="B5" t="s">
        <v>31</v>
      </c>
      <c r="C5" s="20">
        <v>9889347</v>
      </c>
      <c r="D5" s="21">
        <v>2001670</v>
      </c>
    </row>
    <row r="6" spans="1:4" x14ac:dyDescent="0.25">
      <c r="A6" s="46">
        <v>2023</v>
      </c>
      <c r="B6" t="s">
        <v>33</v>
      </c>
      <c r="C6" s="20">
        <v>15413191</v>
      </c>
      <c r="D6" s="21">
        <v>2017807</v>
      </c>
    </row>
    <row r="7" spans="1:4" x14ac:dyDescent="0.25">
      <c r="A7" s="46">
        <v>2023</v>
      </c>
      <c r="B7" t="s">
        <v>35</v>
      </c>
      <c r="C7" s="20">
        <v>2664546</v>
      </c>
      <c r="D7" s="21">
        <v>977493</v>
      </c>
    </row>
    <row r="8" spans="1:4" x14ac:dyDescent="0.25">
      <c r="A8" s="46">
        <v>2023</v>
      </c>
      <c r="B8" t="s">
        <v>37</v>
      </c>
      <c r="C8" s="20">
        <v>14182115</v>
      </c>
      <c r="D8" s="21">
        <v>2370370</v>
      </c>
    </row>
    <row r="9" spans="1:4" x14ac:dyDescent="0.25">
      <c r="A9" s="46">
        <v>2023</v>
      </c>
      <c r="B9" t="s">
        <v>39</v>
      </c>
      <c r="C9" s="20">
        <v>25976917</v>
      </c>
      <c r="D9" s="21">
        <v>3428728</v>
      </c>
    </row>
    <row r="10" spans="1:4" x14ac:dyDescent="0.25">
      <c r="A10" s="46">
        <v>2023</v>
      </c>
      <c r="B10" t="s">
        <v>41</v>
      </c>
      <c r="C10" s="20">
        <v>54038857</v>
      </c>
      <c r="D10" s="21">
        <v>5509351</v>
      </c>
    </row>
    <row r="11" spans="1:4" x14ac:dyDescent="0.25">
      <c r="A11" s="46">
        <v>2023</v>
      </c>
      <c r="B11" t="s">
        <v>43</v>
      </c>
      <c r="C11" s="20">
        <v>746146</v>
      </c>
      <c r="D11" s="21">
        <v>939470</v>
      </c>
    </row>
    <row r="12" spans="1:4" x14ac:dyDescent="0.25">
      <c r="A12" s="46">
        <v>2023</v>
      </c>
      <c r="B12" t="s">
        <v>44</v>
      </c>
      <c r="C12" s="20">
        <v>10481613</v>
      </c>
      <c r="D12" s="21">
        <v>2075827</v>
      </c>
    </row>
    <row r="13" spans="1:4" x14ac:dyDescent="0.25">
      <c r="A13" s="46">
        <v>2023</v>
      </c>
      <c r="B13" t="s">
        <v>45</v>
      </c>
      <c r="C13" s="20">
        <v>6695402</v>
      </c>
      <c r="D13" s="21">
        <v>1140681</v>
      </c>
    </row>
    <row r="14" spans="1:4" x14ac:dyDescent="0.25">
      <c r="A14" s="46">
        <v>2023</v>
      </c>
      <c r="B14" t="s">
        <v>46</v>
      </c>
      <c r="C14" s="20">
        <v>24422442</v>
      </c>
      <c r="D14" s="21">
        <v>2358323</v>
      </c>
    </row>
    <row r="15" spans="1:4" x14ac:dyDescent="0.25">
      <c r="A15" s="46">
        <v>2023</v>
      </c>
      <c r="B15" t="s">
        <v>48</v>
      </c>
      <c r="C15" s="20">
        <v>27810890</v>
      </c>
      <c r="D15" s="21">
        <v>4333066</v>
      </c>
    </row>
    <row r="16" spans="1:4" x14ac:dyDescent="0.25">
      <c r="A16" s="46">
        <v>2023</v>
      </c>
      <c r="B16" t="s">
        <v>50</v>
      </c>
      <c r="C16" s="20">
        <v>5341978</v>
      </c>
      <c r="D16" s="21">
        <v>1173285</v>
      </c>
    </row>
    <row r="17" spans="1:4" x14ac:dyDescent="0.25">
      <c r="A17" s="46">
        <v>2023</v>
      </c>
      <c r="B17" t="s">
        <v>51</v>
      </c>
      <c r="C17" s="20">
        <v>3592842</v>
      </c>
      <c r="D17" s="21">
        <v>1362433</v>
      </c>
    </row>
    <row r="18" spans="1:4" x14ac:dyDescent="0.25">
      <c r="A18" s="46">
        <v>2023</v>
      </c>
      <c r="B18" t="s">
        <v>53</v>
      </c>
      <c r="C18" s="20">
        <v>18178318</v>
      </c>
      <c r="D18" s="21">
        <v>3490364</v>
      </c>
    </row>
    <row r="19" spans="1:4" x14ac:dyDescent="0.25">
      <c r="A19" s="47">
        <v>2023</v>
      </c>
      <c r="B19" s="7" t="s">
        <v>55</v>
      </c>
      <c r="C19" s="22">
        <v>8450647</v>
      </c>
      <c r="D19" s="23">
        <v>1636293</v>
      </c>
    </row>
    <row r="21" spans="1:4" x14ac:dyDescent="0.25">
      <c r="A21" s="50" t="s">
        <v>79</v>
      </c>
    </row>
    <row r="23" spans="1:4" x14ac:dyDescent="0.25">
      <c r="A2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3"/>
  <sheetViews>
    <sheetView workbookViewId="0"/>
  </sheetViews>
  <sheetFormatPr defaultColWidth="11.42578125" defaultRowHeight="15" x14ac:dyDescent="0.25"/>
  <cols>
    <col min="1" max="1" width="6.7109375" style="50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s="50" t="s">
        <v>82</v>
      </c>
    </row>
    <row r="3" spans="1:4" x14ac:dyDescent="0.25">
      <c r="A3" s="51" t="s">
        <v>1</v>
      </c>
      <c r="B3" s="2" t="s">
        <v>83</v>
      </c>
      <c r="C3" s="2" t="s">
        <v>2</v>
      </c>
      <c r="D3" s="4" t="s">
        <v>78</v>
      </c>
    </row>
    <row r="4" spans="1:4" x14ac:dyDescent="0.25">
      <c r="A4" s="46">
        <v>2021</v>
      </c>
      <c r="B4" t="s">
        <v>29</v>
      </c>
      <c r="C4" s="30">
        <v>9153878</v>
      </c>
      <c r="D4" s="24">
        <v>2880432</v>
      </c>
    </row>
    <row r="5" spans="1:4" x14ac:dyDescent="0.25">
      <c r="A5" s="46">
        <v>2021</v>
      </c>
      <c r="B5" t="s">
        <v>31</v>
      </c>
      <c r="C5" s="30">
        <v>8047407</v>
      </c>
      <c r="D5" s="24">
        <v>2047900</v>
      </c>
    </row>
    <row r="6" spans="1:4" x14ac:dyDescent="0.25">
      <c r="A6" s="46">
        <v>2021</v>
      </c>
      <c r="B6" t="s">
        <v>33</v>
      </c>
      <c r="C6" s="30">
        <v>7662113</v>
      </c>
      <c r="D6" s="24">
        <v>2076382</v>
      </c>
    </row>
    <row r="7" spans="1:4" x14ac:dyDescent="0.25">
      <c r="A7" s="46">
        <v>2021</v>
      </c>
      <c r="B7" t="s">
        <v>35</v>
      </c>
      <c r="C7" s="30">
        <v>3021428</v>
      </c>
      <c r="D7" s="24">
        <v>999205</v>
      </c>
    </row>
    <row r="8" spans="1:4" x14ac:dyDescent="0.25">
      <c r="A8" s="46">
        <v>2021</v>
      </c>
      <c r="B8" t="s">
        <v>37</v>
      </c>
      <c r="C8" s="30">
        <v>11543558</v>
      </c>
      <c r="D8" s="24">
        <v>2416902</v>
      </c>
    </row>
    <row r="9" spans="1:4" x14ac:dyDescent="0.25">
      <c r="A9" s="46">
        <v>2021</v>
      </c>
      <c r="B9" t="s">
        <v>39</v>
      </c>
      <c r="C9" s="30">
        <v>15190271</v>
      </c>
      <c r="D9" s="24">
        <v>3407727</v>
      </c>
    </row>
    <row r="10" spans="1:4" x14ac:dyDescent="0.25">
      <c r="A10" s="46">
        <v>2021</v>
      </c>
      <c r="B10" t="s">
        <v>41</v>
      </c>
      <c r="C10" s="30">
        <v>27278649</v>
      </c>
      <c r="D10" s="24">
        <v>5419721</v>
      </c>
    </row>
    <row r="11" spans="1:4" x14ac:dyDescent="0.25">
      <c r="A11" s="46">
        <v>2021</v>
      </c>
      <c r="B11" t="s">
        <v>43</v>
      </c>
      <c r="C11" s="30">
        <v>3744702</v>
      </c>
      <c r="D11" s="24">
        <v>969410</v>
      </c>
    </row>
    <row r="12" spans="1:4" x14ac:dyDescent="0.25">
      <c r="A12" s="46">
        <v>2021</v>
      </c>
      <c r="B12" t="s">
        <v>44</v>
      </c>
      <c r="C12" s="30">
        <v>8341356</v>
      </c>
      <c r="D12" s="24">
        <v>2110694</v>
      </c>
    </row>
    <row r="13" spans="1:4" x14ac:dyDescent="0.25">
      <c r="A13" s="46">
        <v>2021</v>
      </c>
      <c r="B13" t="s">
        <v>45</v>
      </c>
      <c r="C13" s="30">
        <v>4065962</v>
      </c>
      <c r="D13" s="24">
        <v>1165262</v>
      </c>
    </row>
    <row r="14" spans="1:4" x14ac:dyDescent="0.25">
      <c r="A14" s="46">
        <v>2021</v>
      </c>
      <c r="B14" t="s">
        <v>46</v>
      </c>
      <c r="C14" s="30">
        <v>11555170</v>
      </c>
      <c r="D14" s="24">
        <v>2346982</v>
      </c>
    </row>
    <row r="15" spans="1:4" x14ac:dyDescent="0.25">
      <c r="A15" s="46">
        <v>2021</v>
      </c>
      <c r="B15" t="s">
        <v>48</v>
      </c>
      <c r="C15" s="30">
        <v>14611145</v>
      </c>
      <c r="D15" s="24">
        <v>4455877</v>
      </c>
    </row>
    <row r="16" spans="1:4" x14ac:dyDescent="0.25">
      <c r="A16" s="46">
        <v>2021</v>
      </c>
      <c r="B16" t="s">
        <v>50</v>
      </c>
      <c r="C16" s="30">
        <v>2479232</v>
      </c>
      <c r="D16" s="24">
        <v>1212564</v>
      </c>
    </row>
    <row r="17" spans="1:4" x14ac:dyDescent="0.25">
      <c r="A17" s="46">
        <v>2021</v>
      </c>
      <c r="B17" t="s">
        <v>51</v>
      </c>
      <c r="C17" s="30">
        <v>5700964</v>
      </c>
      <c r="D17" s="24">
        <v>1405359</v>
      </c>
    </row>
    <row r="18" spans="1:4" x14ac:dyDescent="0.25">
      <c r="A18" s="46">
        <v>2021</v>
      </c>
      <c r="B18" t="s">
        <v>53</v>
      </c>
      <c r="C18" s="30">
        <v>11129790</v>
      </c>
      <c r="D18" s="24">
        <v>3489074</v>
      </c>
    </row>
    <row r="19" spans="1:4" x14ac:dyDescent="0.25">
      <c r="A19" s="47">
        <v>2021</v>
      </c>
      <c r="B19" s="7" t="s">
        <v>55</v>
      </c>
      <c r="C19" s="31">
        <v>5578350</v>
      </c>
      <c r="D19" s="25">
        <v>1676920</v>
      </c>
    </row>
    <row r="21" spans="1:4" x14ac:dyDescent="0.25">
      <c r="A21" s="50" t="s">
        <v>79</v>
      </c>
    </row>
    <row r="23" spans="1:4" x14ac:dyDescent="0.25">
      <c r="A2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3"/>
  <sheetViews>
    <sheetView workbookViewId="0"/>
  </sheetViews>
  <sheetFormatPr defaultColWidth="11.42578125" defaultRowHeight="15" x14ac:dyDescent="0.25"/>
  <cols>
    <col min="1" max="1" width="6.7109375" style="50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s="50" t="s">
        <v>84</v>
      </c>
    </row>
    <row r="3" spans="1:4" x14ac:dyDescent="0.25">
      <c r="A3" s="51" t="s">
        <v>1</v>
      </c>
      <c r="B3" s="2" t="s">
        <v>83</v>
      </c>
      <c r="C3" s="2" t="s">
        <v>2</v>
      </c>
      <c r="D3" s="4" t="s">
        <v>78</v>
      </c>
    </row>
    <row r="4" spans="1:4" x14ac:dyDescent="0.25">
      <c r="A4" s="46">
        <v>2022</v>
      </c>
      <c r="B4" t="s">
        <v>29</v>
      </c>
      <c r="C4" s="30">
        <v>13327175</v>
      </c>
      <c r="D4" s="26">
        <v>2888033</v>
      </c>
    </row>
    <row r="5" spans="1:4" x14ac:dyDescent="0.25">
      <c r="A5" s="46">
        <v>2022</v>
      </c>
      <c r="B5" t="s">
        <v>31</v>
      </c>
      <c r="C5" s="30">
        <v>12712729</v>
      </c>
      <c r="D5" s="26">
        <v>2006876</v>
      </c>
    </row>
    <row r="6" spans="1:4" x14ac:dyDescent="0.25">
      <c r="A6" s="46">
        <v>2022</v>
      </c>
      <c r="B6" t="s">
        <v>33</v>
      </c>
      <c r="C6" s="30">
        <v>12468668</v>
      </c>
      <c r="D6" s="26">
        <v>2024637</v>
      </c>
    </row>
    <row r="7" spans="1:4" x14ac:dyDescent="0.25">
      <c r="A7" s="46">
        <v>2022</v>
      </c>
      <c r="B7" t="s">
        <v>35</v>
      </c>
      <c r="C7" s="30">
        <v>4758265</v>
      </c>
      <c r="D7" s="26">
        <v>979976</v>
      </c>
    </row>
    <row r="8" spans="1:4" x14ac:dyDescent="0.25">
      <c r="A8" s="46">
        <v>2022</v>
      </c>
      <c r="B8" t="s">
        <v>37</v>
      </c>
      <c r="C8" s="30">
        <v>14638571</v>
      </c>
      <c r="D8" s="26">
        <v>2378483</v>
      </c>
    </row>
    <row r="9" spans="1:4" x14ac:dyDescent="0.25">
      <c r="A9" s="46">
        <v>2022</v>
      </c>
      <c r="B9" t="s">
        <v>39</v>
      </c>
      <c r="C9" s="30">
        <v>24214118</v>
      </c>
      <c r="D9" s="26">
        <v>3429014</v>
      </c>
    </row>
    <row r="10" spans="1:4" x14ac:dyDescent="0.25">
      <c r="A10" s="46">
        <v>2022</v>
      </c>
      <c r="B10" t="s">
        <v>41</v>
      </c>
      <c r="C10" s="30">
        <v>33067894</v>
      </c>
      <c r="D10" s="26">
        <v>5510612</v>
      </c>
    </row>
    <row r="11" spans="1:4" x14ac:dyDescent="0.25">
      <c r="A11" s="46">
        <v>2022</v>
      </c>
      <c r="B11" t="s">
        <v>43</v>
      </c>
      <c r="C11" s="30">
        <v>4127546</v>
      </c>
      <c r="D11" s="26">
        <v>942441</v>
      </c>
    </row>
    <row r="12" spans="1:4" x14ac:dyDescent="0.25">
      <c r="A12" s="46">
        <v>2022</v>
      </c>
      <c r="B12" t="s">
        <v>44</v>
      </c>
      <c r="C12" s="30">
        <v>11766221</v>
      </c>
      <c r="D12" s="26">
        <v>2079098</v>
      </c>
    </row>
    <row r="13" spans="1:4" x14ac:dyDescent="0.25">
      <c r="A13" s="46">
        <v>2022</v>
      </c>
      <c r="B13" t="s">
        <v>45</v>
      </c>
      <c r="C13" s="30">
        <v>5348178</v>
      </c>
      <c r="D13" s="26">
        <v>1143355</v>
      </c>
    </row>
    <row r="14" spans="1:4" x14ac:dyDescent="0.25">
      <c r="A14" s="46">
        <v>2022</v>
      </c>
      <c r="B14" t="s">
        <v>46</v>
      </c>
      <c r="C14" s="30">
        <v>18077545</v>
      </c>
      <c r="D14" s="26">
        <v>2358307</v>
      </c>
    </row>
    <row r="15" spans="1:4" x14ac:dyDescent="0.25">
      <c r="A15" s="46">
        <v>2022</v>
      </c>
      <c r="B15" t="s">
        <v>48</v>
      </c>
      <c r="C15" s="30">
        <v>14519449</v>
      </c>
      <c r="D15" s="26">
        <v>4346702</v>
      </c>
    </row>
    <row r="16" spans="1:4" x14ac:dyDescent="0.25">
      <c r="A16" s="46">
        <v>2022</v>
      </c>
      <c r="B16" t="s">
        <v>50</v>
      </c>
      <c r="C16" s="30">
        <v>5416202</v>
      </c>
      <c r="D16" s="26">
        <v>1178164</v>
      </c>
    </row>
    <row r="17" spans="1:4" x14ac:dyDescent="0.25">
      <c r="A17" s="46">
        <v>2022</v>
      </c>
      <c r="B17" t="s">
        <v>51</v>
      </c>
      <c r="C17" s="30">
        <v>5643917</v>
      </c>
      <c r="D17" s="26">
        <v>1366430</v>
      </c>
    </row>
    <row r="18" spans="1:4" x14ac:dyDescent="0.25">
      <c r="A18" s="46">
        <v>2022</v>
      </c>
      <c r="B18" t="s">
        <v>53</v>
      </c>
      <c r="C18" s="30">
        <v>13537944</v>
      </c>
      <c r="D18" s="26">
        <v>3493577</v>
      </c>
    </row>
    <row r="19" spans="1:4" x14ac:dyDescent="0.25">
      <c r="A19" s="47">
        <v>2022</v>
      </c>
      <c r="B19" s="7" t="s">
        <v>55</v>
      </c>
      <c r="C19" s="31">
        <v>6818320</v>
      </c>
      <c r="D19" s="27">
        <v>1640622</v>
      </c>
    </row>
    <row r="21" spans="1:4" x14ac:dyDescent="0.25">
      <c r="A21" s="50" t="s">
        <v>79</v>
      </c>
    </row>
    <row r="23" spans="1:4" x14ac:dyDescent="0.25">
      <c r="A2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4"/>
  <sheetViews>
    <sheetView workbookViewId="0"/>
  </sheetViews>
  <sheetFormatPr defaultColWidth="11.42578125" defaultRowHeight="15" x14ac:dyDescent="0.25"/>
  <cols>
    <col min="1" max="1" width="6.7109375" customWidth="1"/>
    <col min="2" max="2" width="22.7109375" customWidth="1"/>
    <col min="3" max="3" width="20.7109375" customWidth="1"/>
    <col min="4" max="4" width="17.7109375" customWidth="1"/>
  </cols>
  <sheetData>
    <row r="1" spans="1:4" x14ac:dyDescent="0.25">
      <c r="A1" t="s">
        <v>85</v>
      </c>
    </row>
    <row r="3" spans="1:4" x14ac:dyDescent="0.25">
      <c r="A3" s="3" t="s">
        <v>1</v>
      </c>
      <c r="B3" s="2" t="s">
        <v>83</v>
      </c>
      <c r="C3" s="2" t="s">
        <v>2</v>
      </c>
      <c r="D3" s="4" t="s">
        <v>78</v>
      </c>
    </row>
    <row r="4" spans="1:4" x14ac:dyDescent="0.25">
      <c r="A4" s="46">
        <v>2023</v>
      </c>
      <c r="B4" t="s">
        <v>86</v>
      </c>
      <c r="C4" s="30">
        <v>453039</v>
      </c>
      <c r="D4" s="28"/>
    </row>
    <row r="5" spans="1:4" x14ac:dyDescent="0.25">
      <c r="A5" s="46">
        <v>2023</v>
      </c>
      <c r="B5" t="s">
        <v>29</v>
      </c>
      <c r="C5" s="30">
        <v>13794653</v>
      </c>
      <c r="D5" s="28">
        <v>2883133</v>
      </c>
    </row>
    <row r="6" spans="1:4" x14ac:dyDescent="0.25">
      <c r="A6" s="46">
        <v>2023</v>
      </c>
      <c r="B6" t="s">
        <v>31</v>
      </c>
      <c r="C6" s="30">
        <v>11081131</v>
      </c>
      <c r="D6" s="28">
        <v>2001670</v>
      </c>
    </row>
    <row r="7" spans="1:4" x14ac:dyDescent="0.25">
      <c r="A7" s="46">
        <v>2023</v>
      </c>
      <c r="B7" t="s">
        <v>33</v>
      </c>
      <c r="C7" s="30">
        <v>17611322</v>
      </c>
      <c r="D7" s="28">
        <v>2017807</v>
      </c>
    </row>
    <row r="8" spans="1:4" x14ac:dyDescent="0.25">
      <c r="A8" s="46">
        <v>2023</v>
      </c>
      <c r="B8" t="s">
        <v>35</v>
      </c>
      <c r="C8" s="30">
        <v>6291253</v>
      </c>
      <c r="D8" s="28">
        <v>977493</v>
      </c>
    </row>
    <row r="9" spans="1:4" x14ac:dyDescent="0.25">
      <c r="A9" s="46">
        <v>2023</v>
      </c>
      <c r="B9" t="s">
        <v>37</v>
      </c>
      <c r="C9" s="30">
        <v>13550712</v>
      </c>
      <c r="D9" s="28">
        <v>2370370</v>
      </c>
    </row>
    <row r="10" spans="1:4" x14ac:dyDescent="0.25">
      <c r="A10" s="46">
        <v>2023</v>
      </c>
      <c r="B10" t="s">
        <v>39</v>
      </c>
      <c r="C10" s="30">
        <v>20588400</v>
      </c>
      <c r="D10" s="28">
        <v>3428728</v>
      </c>
    </row>
    <row r="11" spans="1:4" x14ac:dyDescent="0.25">
      <c r="A11" s="46">
        <v>2023</v>
      </c>
      <c r="B11" t="s">
        <v>41</v>
      </c>
      <c r="C11" s="30">
        <v>39278977</v>
      </c>
      <c r="D11" s="28">
        <v>5509351</v>
      </c>
    </row>
    <row r="12" spans="1:4" x14ac:dyDescent="0.25">
      <c r="A12" s="46">
        <v>2023</v>
      </c>
      <c r="B12" t="s">
        <v>43</v>
      </c>
      <c r="C12" s="30">
        <v>5229774</v>
      </c>
      <c r="D12" s="28">
        <v>939470</v>
      </c>
    </row>
    <row r="13" spans="1:4" x14ac:dyDescent="0.25">
      <c r="A13" s="46">
        <v>2023</v>
      </c>
      <c r="B13" t="s">
        <v>44</v>
      </c>
      <c r="C13" s="30">
        <v>14176329</v>
      </c>
      <c r="D13" s="28">
        <v>2075827</v>
      </c>
    </row>
    <row r="14" spans="1:4" x14ac:dyDescent="0.25">
      <c r="A14" s="46">
        <v>2023</v>
      </c>
      <c r="B14" t="s">
        <v>45</v>
      </c>
      <c r="C14" s="30">
        <v>6895723</v>
      </c>
      <c r="D14" s="28">
        <v>1140681</v>
      </c>
    </row>
    <row r="15" spans="1:4" x14ac:dyDescent="0.25">
      <c r="A15" s="46">
        <v>2023</v>
      </c>
      <c r="B15" t="s">
        <v>46</v>
      </c>
      <c r="C15" s="30">
        <v>24133692</v>
      </c>
      <c r="D15" s="28">
        <v>2358323</v>
      </c>
    </row>
    <row r="16" spans="1:4" x14ac:dyDescent="0.25">
      <c r="A16" s="46">
        <v>2023</v>
      </c>
      <c r="B16" t="s">
        <v>48</v>
      </c>
      <c r="C16" s="30">
        <v>22880819</v>
      </c>
      <c r="D16" s="28">
        <v>4333066</v>
      </c>
    </row>
    <row r="17" spans="1:4" x14ac:dyDescent="0.25">
      <c r="A17" s="46">
        <v>2023</v>
      </c>
      <c r="B17" t="s">
        <v>50</v>
      </c>
      <c r="C17" s="30">
        <v>8397240</v>
      </c>
      <c r="D17" s="28">
        <v>1173285</v>
      </c>
    </row>
    <row r="18" spans="1:4" x14ac:dyDescent="0.25">
      <c r="A18" s="46">
        <v>2023</v>
      </c>
      <c r="B18" t="s">
        <v>51</v>
      </c>
      <c r="C18" s="30">
        <v>5967299</v>
      </c>
      <c r="D18" s="28">
        <v>1362433</v>
      </c>
    </row>
    <row r="19" spans="1:4" x14ac:dyDescent="0.25">
      <c r="A19" s="46">
        <v>2023</v>
      </c>
      <c r="B19" t="s">
        <v>53</v>
      </c>
      <c r="C19" s="30">
        <v>22964823</v>
      </c>
      <c r="D19" s="28">
        <v>3490364</v>
      </c>
    </row>
    <row r="20" spans="1:4" x14ac:dyDescent="0.25">
      <c r="A20" s="47">
        <v>2023</v>
      </c>
      <c r="B20" s="7" t="s">
        <v>55</v>
      </c>
      <c r="C20" s="31">
        <v>11012841</v>
      </c>
      <c r="D20" s="29">
        <v>1636293</v>
      </c>
    </row>
    <row r="22" spans="1:4" x14ac:dyDescent="0.25">
      <c r="A22" t="s">
        <v>79</v>
      </c>
    </row>
    <row r="24" spans="1:4" x14ac:dyDescent="0.25">
      <c r="A24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40" customWidth="1"/>
  </cols>
  <sheetData>
    <row r="1" spans="1:3" x14ac:dyDescent="0.25">
      <c r="A1" t="s">
        <v>87</v>
      </c>
    </row>
    <row r="3" spans="1:3" ht="59.1" customHeight="1" x14ac:dyDescent="0.25">
      <c r="A3" s="53" t="s">
        <v>1</v>
      </c>
      <c r="B3" s="54" t="s">
        <v>88</v>
      </c>
      <c r="C3" s="55" t="s">
        <v>168</v>
      </c>
    </row>
    <row r="4" spans="1:3" x14ac:dyDescent="0.25">
      <c r="A4" s="1">
        <v>2021</v>
      </c>
      <c r="B4" s="30">
        <v>109</v>
      </c>
      <c r="C4" s="44">
        <v>28</v>
      </c>
    </row>
    <row r="5" spans="1:3" x14ac:dyDescent="0.25">
      <c r="A5" s="1">
        <v>2022</v>
      </c>
      <c r="B5" s="30">
        <v>106</v>
      </c>
      <c r="C5" s="44">
        <v>30</v>
      </c>
    </row>
    <row r="6" spans="1:3" x14ac:dyDescent="0.25">
      <c r="A6" s="5">
        <v>2023</v>
      </c>
      <c r="B6" s="31">
        <v>107</v>
      </c>
      <c r="C6" s="45">
        <v>34</v>
      </c>
    </row>
    <row r="8" spans="1:3" x14ac:dyDescent="0.25">
      <c r="A8" t="s">
        <v>13</v>
      </c>
    </row>
    <row r="10" spans="1:3" x14ac:dyDescent="0.25">
      <c r="A10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7"/>
  <sheetViews>
    <sheetView workbookViewId="0"/>
  </sheetViews>
  <sheetFormatPr defaultColWidth="11.42578125" defaultRowHeight="15" x14ac:dyDescent="0.25"/>
  <cols>
    <col min="1" max="1" width="30.7109375" customWidth="1"/>
    <col min="2" max="2" width="22.7109375" customWidth="1"/>
    <col min="3" max="3" width="125.7109375" customWidth="1"/>
    <col min="4" max="4" width="20.7109375" customWidth="1"/>
    <col min="5" max="5" width="30.7109375" customWidth="1"/>
  </cols>
  <sheetData>
    <row r="1" spans="1:5" x14ac:dyDescent="0.25">
      <c r="A1" t="s">
        <v>89</v>
      </c>
    </row>
    <row r="3" spans="1:5" x14ac:dyDescent="0.25">
      <c r="A3" s="3" t="s">
        <v>28</v>
      </c>
      <c r="B3" s="2" t="s">
        <v>90</v>
      </c>
      <c r="C3" s="2" t="s">
        <v>91</v>
      </c>
      <c r="D3" s="2" t="s">
        <v>2</v>
      </c>
      <c r="E3" s="4" t="s">
        <v>92</v>
      </c>
    </row>
    <row r="4" spans="1:5" x14ac:dyDescent="0.25">
      <c r="A4" s="1" t="s">
        <v>41</v>
      </c>
      <c r="B4" t="s">
        <v>93</v>
      </c>
      <c r="C4" s="56" t="s">
        <v>170</v>
      </c>
      <c r="D4" s="30">
        <v>20400105</v>
      </c>
      <c r="E4" s="32">
        <v>8.3501574356708505E-2</v>
      </c>
    </row>
    <row r="5" spans="1:5" x14ac:dyDescent="0.25">
      <c r="A5" s="1" t="s">
        <v>46</v>
      </c>
      <c r="B5" t="s">
        <v>94</v>
      </c>
      <c r="C5" s="56" t="s">
        <v>95</v>
      </c>
      <c r="D5" s="30">
        <v>15407884</v>
      </c>
      <c r="E5" s="32">
        <v>6.3067447743476002E-2</v>
      </c>
    </row>
    <row r="6" spans="1:5" x14ac:dyDescent="0.25">
      <c r="A6" s="1" t="s">
        <v>48</v>
      </c>
      <c r="B6" t="s">
        <v>96</v>
      </c>
      <c r="C6" s="56" t="s">
        <v>170</v>
      </c>
      <c r="D6" s="30">
        <v>12930098</v>
      </c>
      <c r="E6" s="32">
        <v>5.29253907929811E-2</v>
      </c>
    </row>
    <row r="7" spans="1:5" x14ac:dyDescent="0.25">
      <c r="A7" s="1" t="s">
        <v>39</v>
      </c>
      <c r="B7" t="s">
        <v>97</v>
      </c>
      <c r="C7" s="56" t="s">
        <v>107</v>
      </c>
      <c r="D7" s="30">
        <v>10102345</v>
      </c>
      <c r="E7" s="32">
        <v>4.1350853004921001E-2</v>
      </c>
    </row>
    <row r="8" spans="1:5" x14ac:dyDescent="0.25">
      <c r="A8" s="1" t="s">
        <v>39</v>
      </c>
      <c r="B8" t="s">
        <v>98</v>
      </c>
      <c r="C8" s="56" t="s">
        <v>106</v>
      </c>
      <c r="D8" s="30">
        <v>9997183</v>
      </c>
      <c r="E8" s="32">
        <v>4.0920404351299497E-2</v>
      </c>
    </row>
    <row r="9" spans="1:5" x14ac:dyDescent="0.25">
      <c r="A9" s="1" t="s">
        <v>53</v>
      </c>
      <c r="B9" t="s">
        <v>99</v>
      </c>
      <c r="C9" s="56" t="s">
        <v>110</v>
      </c>
      <c r="D9" s="30">
        <v>9629029</v>
      </c>
      <c r="E9" s="32">
        <v>3.94134793585392E-2</v>
      </c>
    </row>
    <row r="10" spans="1:5" x14ac:dyDescent="0.25">
      <c r="A10" s="1" t="s">
        <v>41</v>
      </c>
      <c r="B10" t="s">
        <v>100</v>
      </c>
      <c r="C10" s="56" t="s">
        <v>113</v>
      </c>
      <c r="D10" s="30">
        <v>9612489</v>
      </c>
      <c r="E10" s="32">
        <v>3.9345776396865699E-2</v>
      </c>
    </row>
    <row r="11" spans="1:5" x14ac:dyDescent="0.25">
      <c r="A11" s="1" t="s">
        <v>29</v>
      </c>
      <c r="B11" t="s">
        <v>101</v>
      </c>
      <c r="C11" s="56" t="s">
        <v>109</v>
      </c>
      <c r="D11" s="30">
        <v>7839520</v>
      </c>
      <c r="E11" s="32">
        <v>3.2088669960701602E-2</v>
      </c>
    </row>
    <row r="12" spans="1:5" x14ac:dyDescent="0.25">
      <c r="A12" s="1" t="s">
        <v>37</v>
      </c>
      <c r="B12" t="s">
        <v>102</v>
      </c>
      <c r="C12" s="56" t="s">
        <v>108</v>
      </c>
      <c r="D12" s="30">
        <v>6524941</v>
      </c>
      <c r="E12" s="32">
        <v>2.6707843872910701E-2</v>
      </c>
    </row>
    <row r="13" spans="1:5" ht="15.75" thickBot="1" x14ac:dyDescent="0.3">
      <c r="A13" s="5" t="s">
        <v>46</v>
      </c>
      <c r="B13" s="7" t="s">
        <v>103</v>
      </c>
      <c r="C13" s="57" t="s">
        <v>104</v>
      </c>
      <c r="D13" s="31">
        <v>6122026</v>
      </c>
      <c r="E13" s="33">
        <v>2.5058636074740698E-2</v>
      </c>
    </row>
    <row r="15" spans="1:5" x14ac:dyDescent="0.25">
      <c r="A15" t="s">
        <v>13</v>
      </c>
    </row>
    <row r="17" spans="1:1" x14ac:dyDescent="0.25">
      <c r="A17" s="6" t="str">
        <f>HYPERLINK("#'Spis treści'!A1", "Powrót do spisu treści")</f>
        <v>Powrót do spisu treści</v>
      </c>
    </row>
  </sheetData>
  <autoFilter ref="A3:E13" xr:uid="{00000000-0001-0000-0E00-000000000000}"/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7"/>
  <sheetViews>
    <sheetView workbookViewId="0"/>
  </sheetViews>
  <sheetFormatPr defaultColWidth="11.42578125" defaultRowHeight="15" x14ac:dyDescent="0.25"/>
  <cols>
    <col min="1" max="1" width="30.7109375" customWidth="1"/>
    <col min="2" max="2" width="22.7109375" customWidth="1"/>
    <col min="3" max="3" width="114.7109375" customWidth="1"/>
    <col min="4" max="4" width="20.7109375" customWidth="1"/>
  </cols>
  <sheetData>
    <row r="1" spans="1:4" x14ac:dyDescent="0.25">
      <c r="A1" t="s">
        <v>105</v>
      </c>
    </row>
    <row r="3" spans="1:4" x14ac:dyDescent="0.25">
      <c r="A3" s="3" t="s">
        <v>28</v>
      </c>
      <c r="B3" s="2" t="s">
        <v>90</v>
      </c>
      <c r="C3" s="2" t="s">
        <v>91</v>
      </c>
      <c r="D3" s="4" t="s">
        <v>2</v>
      </c>
    </row>
    <row r="4" spans="1:4" x14ac:dyDescent="0.25">
      <c r="A4" s="1" t="s">
        <v>41</v>
      </c>
      <c r="B4" t="s">
        <v>93</v>
      </c>
      <c r="C4" s="56" t="s">
        <v>170</v>
      </c>
      <c r="D4" s="44">
        <v>71049045</v>
      </c>
    </row>
    <row r="5" spans="1:4" x14ac:dyDescent="0.25">
      <c r="A5" s="1" t="s">
        <v>48</v>
      </c>
      <c r="B5" t="s">
        <v>96</v>
      </c>
      <c r="C5" s="56" t="s">
        <v>170</v>
      </c>
      <c r="D5" s="44">
        <v>30234141</v>
      </c>
    </row>
    <row r="6" spans="1:4" x14ac:dyDescent="0.25">
      <c r="A6" s="1" t="s">
        <v>39</v>
      </c>
      <c r="B6" t="s">
        <v>98</v>
      </c>
      <c r="C6" t="s">
        <v>106</v>
      </c>
      <c r="D6" s="44">
        <v>25437451</v>
      </c>
    </row>
    <row r="7" spans="1:4" x14ac:dyDescent="0.25">
      <c r="A7" s="1" t="s">
        <v>46</v>
      </c>
      <c r="B7" t="s">
        <v>94</v>
      </c>
      <c r="C7" s="56" t="s">
        <v>95</v>
      </c>
      <c r="D7" s="44">
        <v>20430748</v>
      </c>
    </row>
    <row r="8" spans="1:4" x14ac:dyDescent="0.25">
      <c r="A8" s="1" t="s">
        <v>39</v>
      </c>
      <c r="B8" t="s">
        <v>97</v>
      </c>
      <c r="C8" t="s">
        <v>107</v>
      </c>
      <c r="D8" s="44">
        <v>20220137</v>
      </c>
    </row>
    <row r="9" spans="1:4" x14ac:dyDescent="0.25">
      <c r="A9" s="1" t="s">
        <v>37</v>
      </c>
      <c r="B9" t="s">
        <v>102</v>
      </c>
      <c r="C9" t="s">
        <v>108</v>
      </c>
      <c r="D9" s="44">
        <v>17653573</v>
      </c>
    </row>
    <row r="10" spans="1:4" x14ac:dyDescent="0.25">
      <c r="A10" s="1" t="s">
        <v>29</v>
      </c>
      <c r="B10" t="s">
        <v>101</v>
      </c>
      <c r="C10" t="s">
        <v>109</v>
      </c>
      <c r="D10" s="44">
        <v>15236621</v>
      </c>
    </row>
    <row r="11" spans="1:4" x14ac:dyDescent="0.25">
      <c r="A11" s="1" t="s">
        <v>53</v>
      </c>
      <c r="B11" t="s">
        <v>99</v>
      </c>
      <c r="C11" s="56" t="s">
        <v>110</v>
      </c>
      <c r="D11" s="44">
        <v>13172785</v>
      </c>
    </row>
    <row r="12" spans="1:4" x14ac:dyDescent="0.25">
      <c r="A12" s="1" t="s">
        <v>46</v>
      </c>
      <c r="B12" t="s">
        <v>103</v>
      </c>
      <c r="C12" t="s">
        <v>104</v>
      </c>
      <c r="D12" s="44">
        <v>12040898</v>
      </c>
    </row>
    <row r="13" spans="1:4" x14ac:dyDescent="0.25">
      <c r="A13" s="5" t="s">
        <v>48</v>
      </c>
      <c r="B13" s="7" t="s">
        <v>111</v>
      </c>
      <c r="C13" s="58" t="s">
        <v>169</v>
      </c>
      <c r="D13" s="45">
        <v>10400393</v>
      </c>
    </row>
    <row r="15" spans="1:4" x14ac:dyDescent="0.25">
      <c r="A15" t="s">
        <v>13</v>
      </c>
    </row>
    <row r="17" spans="1:1" x14ac:dyDescent="0.25">
      <c r="A17" s="6" t="str">
        <f>HYPERLINK("#'Spis treści'!A1", "Powrót do spisu treści")</f>
        <v>Powrót do spisu treści</v>
      </c>
    </row>
  </sheetData>
  <autoFilter ref="A3:D13" xr:uid="{00000000-0001-0000-0F00-000000000000}"/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7"/>
  <sheetViews>
    <sheetView workbookViewId="0"/>
  </sheetViews>
  <sheetFormatPr defaultColWidth="11.42578125" defaultRowHeight="15" x14ac:dyDescent="0.25"/>
  <cols>
    <col min="1" max="1" width="30.7109375" customWidth="1"/>
    <col min="2" max="2" width="22.7109375" customWidth="1"/>
    <col min="3" max="3" width="87.7109375" customWidth="1"/>
    <col min="4" max="4" width="20.7109375" customWidth="1"/>
  </cols>
  <sheetData>
    <row r="1" spans="1:4" x14ac:dyDescent="0.25">
      <c r="A1" t="s">
        <v>112</v>
      </c>
    </row>
    <row r="3" spans="1:4" x14ac:dyDescent="0.25">
      <c r="A3" s="3" t="s">
        <v>28</v>
      </c>
      <c r="B3" s="2" t="s">
        <v>90</v>
      </c>
      <c r="C3" s="2" t="s">
        <v>91</v>
      </c>
      <c r="D3" s="4" t="s">
        <v>2</v>
      </c>
    </row>
    <row r="4" spans="1:4" x14ac:dyDescent="0.25">
      <c r="A4" s="1" t="s">
        <v>41</v>
      </c>
      <c r="B4" t="s">
        <v>100</v>
      </c>
      <c r="C4" t="s">
        <v>113</v>
      </c>
      <c r="D4" s="44">
        <v>20933527</v>
      </c>
    </row>
    <row r="5" spans="1:4" x14ac:dyDescent="0.25">
      <c r="A5" s="1" t="s">
        <v>46</v>
      </c>
      <c r="B5" t="s">
        <v>94</v>
      </c>
      <c r="C5" s="56" t="s">
        <v>95</v>
      </c>
      <c r="D5" s="44">
        <v>15239973</v>
      </c>
    </row>
    <row r="6" spans="1:4" x14ac:dyDescent="0.25">
      <c r="A6" s="1" t="s">
        <v>39</v>
      </c>
      <c r="B6" t="s">
        <v>98</v>
      </c>
      <c r="C6" t="s">
        <v>106</v>
      </c>
      <c r="D6" s="44">
        <v>12644612</v>
      </c>
    </row>
    <row r="7" spans="1:4" x14ac:dyDescent="0.25">
      <c r="A7" s="1" t="s">
        <v>29</v>
      </c>
      <c r="B7" t="s">
        <v>101</v>
      </c>
      <c r="C7" t="s">
        <v>109</v>
      </c>
      <c r="D7" s="44">
        <v>6765798</v>
      </c>
    </row>
    <row r="8" spans="1:4" x14ac:dyDescent="0.25">
      <c r="A8" s="1" t="s">
        <v>44</v>
      </c>
      <c r="B8" t="s">
        <v>114</v>
      </c>
      <c r="C8" t="s">
        <v>115</v>
      </c>
      <c r="D8" s="44">
        <v>6579794</v>
      </c>
    </row>
    <row r="9" spans="1:4" x14ac:dyDescent="0.25">
      <c r="A9" s="1" t="s">
        <v>39</v>
      </c>
      <c r="B9" t="s">
        <v>116</v>
      </c>
      <c r="C9" t="s">
        <v>117</v>
      </c>
      <c r="D9" s="44">
        <v>5831314</v>
      </c>
    </row>
    <row r="10" spans="1:4" x14ac:dyDescent="0.25">
      <c r="A10" s="1" t="s">
        <v>55</v>
      </c>
      <c r="B10" t="s">
        <v>118</v>
      </c>
      <c r="C10" t="s">
        <v>119</v>
      </c>
      <c r="D10" s="44">
        <v>5267668</v>
      </c>
    </row>
    <row r="11" spans="1:4" x14ac:dyDescent="0.25">
      <c r="A11" s="1" t="s">
        <v>39</v>
      </c>
      <c r="B11" t="s">
        <v>97</v>
      </c>
      <c r="C11" t="s">
        <v>107</v>
      </c>
      <c r="D11" s="44">
        <v>4303959</v>
      </c>
    </row>
    <row r="12" spans="1:4" x14ac:dyDescent="0.25">
      <c r="A12" s="1" t="s">
        <v>41</v>
      </c>
      <c r="B12" t="s">
        <v>120</v>
      </c>
      <c r="C12" t="s">
        <v>121</v>
      </c>
      <c r="D12" s="44">
        <v>4000313</v>
      </c>
    </row>
    <row r="13" spans="1:4" x14ac:dyDescent="0.25">
      <c r="A13" s="5" t="s">
        <v>53</v>
      </c>
      <c r="B13" s="7" t="s">
        <v>99</v>
      </c>
      <c r="C13" s="7" t="s">
        <v>110</v>
      </c>
      <c r="D13" s="45">
        <v>3748080</v>
      </c>
    </row>
    <row r="15" spans="1:4" x14ac:dyDescent="0.25">
      <c r="A15" t="s">
        <v>13</v>
      </c>
    </row>
    <row r="17" spans="1:1" x14ac:dyDescent="0.25">
      <c r="A17" s="6" t="str">
        <f>HYPERLINK("#'Spis treści'!A1", "Powrót do spisu treści")</f>
        <v>Powrót do spisu treści</v>
      </c>
    </row>
  </sheetData>
  <autoFilter ref="A3:D13" xr:uid="{00000000-0001-0000-1000-000000000000}"/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3"/>
  <sheetViews>
    <sheetView workbookViewId="0"/>
  </sheetViews>
  <sheetFormatPr defaultColWidth="11.42578125" defaultRowHeight="15" x14ac:dyDescent="0.25"/>
  <cols>
    <col min="1" max="1" width="6.7109375" style="50" customWidth="1"/>
    <col min="2" max="3" width="20.7109375" customWidth="1"/>
  </cols>
  <sheetData>
    <row r="1" spans="1:3" x14ac:dyDescent="0.25">
      <c r="A1" s="50" t="s">
        <v>122</v>
      </c>
    </row>
    <row r="3" spans="1:3" x14ac:dyDescent="0.25">
      <c r="A3" s="51" t="s">
        <v>1</v>
      </c>
      <c r="B3" s="2" t="s">
        <v>123</v>
      </c>
      <c r="C3" s="4" t="s">
        <v>2</v>
      </c>
    </row>
    <row r="4" spans="1:3" x14ac:dyDescent="0.25">
      <c r="A4" s="46">
        <v>2021</v>
      </c>
      <c r="B4" t="s">
        <v>124</v>
      </c>
      <c r="C4" s="44">
        <v>20200738</v>
      </c>
    </row>
    <row r="5" spans="1:3" x14ac:dyDescent="0.25">
      <c r="A5" s="46">
        <v>2021</v>
      </c>
      <c r="B5" t="s">
        <v>125</v>
      </c>
      <c r="C5" s="44">
        <v>128903235</v>
      </c>
    </row>
    <row r="6" spans="1:3" x14ac:dyDescent="0.25">
      <c r="A6" s="46">
        <v>2022</v>
      </c>
      <c r="B6" t="s">
        <v>124</v>
      </c>
      <c r="C6" s="44">
        <v>50722638</v>
      </c>
    </row>
    <row r="7" spans="1:3" x14ac:dyDescent="0.25">
      <c r="A7" s="46">
        <v>2022</v>
      </c>
      <c r="B7" t="s">
        <v>125</v>
      </c>
      <c r="C7" s="44">
        <v>149720102</v>
      </c>
    </row>
    <row r="8" spans="1:3" x14ac:dyDescent="0.25">
      <c r="A8" s="46">
        <v>2023</v>
      </c>
      <c r="B8" t="s">
        <v>124</v>
      </c>
      <c r="C8" s="44">
        <v>82255064</v>
      </c>
    </row>
    <row r="9" spans="1:3" x14ac:dyDescent="0.25">
      <c r="A9" s="47">
        <v>2023</v>
      </c>
      <c r="B9" s="7" t="s">
        <v>125</v>
      </c>
      <c r="C9" s="45">
        <v>162052965</v>
      </c>
    </row>
    <row r="11" spans="1:3" x14ac:dyDescent="0.25">
      <c r="A11" s="50" t="s">
        <v>13</v>
      </c>
    </row>
    <row r="13" spans="1:3" x14ac:dyDescent="0.25">
      <c r="A1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3"/>
  <sheetViews>
    <sheetView workbookViewId="0"/>
  </sheetViews>
  <sheetFormatPr defaultColWidth="11.42578125" defaultRowHeight="15" x14ac:dyDescent="0.25"/>
  <cols>
    <col min="1" max="1" width="6.7109375" style="50" customWidth="1"/>
    <col min="2" max="2" width="20.7109375" customWidth="1"/>
    <col min="3" max="3" width="18.7109375" customWidth="1"/>
  </cols>
  <sheetData>
    <row r="1" spans="1:3" x14ac:dyDescent="0.25">
      <c r="A1" s="50" t="s">
        <v>126</v>
      </c>
    </row>
    <row r="3" spans="1:3" x14ac:dyDescent="0.25">
      <c r="A3" s="51" t="s">
        <v>1</v>
      </c>
      <c r="B3" s="2" t="s">
        <v>123</v>
      </c>
      <c r="C3" s="4" t="s">
        <v>3</v>
      </c>
    </row>
    <row r="4" spans="1:3" x14ac:dyDescent="0.25">
      <c r="A4" s="46">
        <v>2021</v>
      </c>
      <c r="B4" t="s">
        <v>124</v>
      </c>
      <c r="C4" s="34">
        <v>470</v>
      </c>
    </row>
    <row r="5" spans="1:3" x14ac:dyDescent="0.25">
      <c r="A5" s="46">
        <v>2021</v>
      </c>
      <c r="B5" t="s">
        <v>125</v>
      </c>
      <c r="C5" s="34">
        <v>1629</v>
      </c>
    </row>
    <row r="6" spans="1:3" x14ac:dyDescent="0.25">
      <c r="A6" s="46">
        <v>2022</v>
      </c>
      <c r="B6" t="s">
        <v>124</v>
      </c>
      <c r="C6" s="34">
        <v>978</v>
      </c>
    </row>
    <row r="7" spans="1:3" x14ac:dyDescent="0.25">
      <c r="A7" s="46">
        <v>2022</v>
      </c>
      <c r="B7" t="s">
        <v>125</v>
      </c>
      <c r="C7" s="34">
        <v>2090</v>
      </c>
    </row>
    <row r="8" spans="1:3" x14ac:dyDescent="0.25">
      <c r="A8" s="46">
        <v>2023</v>
      </c>
      <c r="B8" t="s">
        <v>124</v>
      </c>
      <c r="C8" s="34">
        <v>1475</v>
      </c>
    </row>
    <row r="9" spans="1:3" x14ac:dyDescent="0.25">
      <c r="A9" s="47">
        <v>2023</v>
      </c>
      <c r="B9" s="7" t="s">
        <v>125</v>
      </c>
      <c r="C9" s="35">
        <v>2163</v>
      </c>
    </row>
    <row r="11" spans="1:3" x14ac:dyDescent="0.25">
      <c r="A11" s="50" t="s">
        <v>13</v>
      </c>
    </row>
    <row r="13" spans="1:3" x14ac:dyDescent="0.25">
      <c r="A1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D16" sqref="D16"/>
    </sheetView>
  </sheetViews>
  <sheetFormatPr defaultColWidth="11.42578125" defaultRowHeight="15" x14ac:dyDescent="0.25"/>
  <cols>
    <col min="1" max="1" width="8.570312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0</v>
      </c>
    </row>
    <row r="3" spans="1:5" x14ac:dyDescent="0.25">
      <c r="A3" s="3" t="s">
        <v>1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25">
      <c r="A4" s="1" t="s">
        <v>6</v>
      </c>
      <c r="B4" s="59">
        <v>212665</v>
      </c>
      <c r="C4" s="59">
        <v>12</v>
      </c>
      <c r="D4" s="59">
        <v>4</v>
      </c>
      <c r="E4" s="32">
        <v>0.33333333333333298</v>
      </c>
    </row>
    <row r="5" spans="1:5" x14ac:dyDescent="0.25">
      <c r="A5" s="1" t="s">
        <v>7</v>
      </c>
      <c r="B5" s="59">
        <v>16368601</v>
      </c>
      <c r="C5" s="59">
        <v>182</v>
      </c>
      <c r="D5" s="59">
        <v>37</v>
      </c>
      <c r="E5" s="32">
        <v>0.20329670329670299</v>
      </c>
    </row>
    <row r="6" spans="1:5" x14ac:dyDescent="0.25">
      <c r="A6" s="1" t="s">
        <v>8</v>
      </c>
      <c r="B6" s="59">
        <v>57657237</v>
      </c>
      <c r="C6" s="59">
        <v>670</v>
      </c>
      <c r="D6" s="59">
        <v>110</v>
      </c>
      <c r="E6" s="32">
        <v>0.164179104477612</v>
      </c>
    </row>
    <row r="7" spans="1:5" x14ac:dyDescent="0.25">
      <c r="A7" s="1" t="s">
        <v>9</v>
      </c>
      <c r="B7" s="59">
        <v>128600372</v>
      </c>
      <c r="C7" s="59">
        <v>1506</v>
      </c>
      <c r="D7" s="59">
        <v>163</v>
      </c>
      <c r="E7" s="32">
        <v>0.108233731739708</v>
      </c>
    </row>
    <row r="8" spans="1:5" x14ac:dyDescent="0.25">
      <c r="A8" s="1" t="s">
        <v>10</v>
      </c>
      <c r="B8" s="59">
        <v>149103973</v>
      </c>
      <c r="C8" s="59">
        <v>2075</v>
      </c>
      <c r="D8" s="59">
        <v>259</v>
      </c>
      <c r="E8" s="32">
        <v>0.124819277108434</v>
      </c>
    </row>
    <row r="9" spans="1:5" x14ac:dyDescent="0.25">
      <c r="A9" s="1" t="s">
        <v>11</v>
      </c>
      <c r="B9" s="59">
        <v>200442740</v>
      </c>
      <c r="C9" s="59">
        <v>3011</v>
      </c>
      <c r="D9" s="59">
        <v>392</v>
      </c>
      <c r="E9" s="32">
        <v>0.13018930587844599</v>
      </c>
    </row>
    <row r="10" spans="1:5" ht="15.75" thickBot="1" x14ac:dyDescent="0.3">
      <c r="A10" s="60" t="s">
        <v>12</v>
      </c>
      <c r="B10" s="61">
        <v>244308029</v>
      </c>
      <c r="C10" s="61">
        <v>3594</v>
      </c>
      <c r="D10" s="61">
        <v>679</v>
      </c>
      <c r="E10" s="62">
        <v>0.18892598775737299</v>
      </c>
    </row>
    <row r="12" spans="1:5" x14ac:dyDescent="0.25">
      <c r="A12" t="s">
        <v>13</v>
      </c>
    </row>
    <row r="14" spans="1:5" x14ac:dyDescent="0.25">
      <c r="A14" s="6" t="str">
        <f>HYPERLINK("#'Spis treści'!A1", "Powrót do spisu treści")</f>
        <v>Powrót do spisu treści</v>
      </c>
    </row>
  </sheetData>
  <autoFilter ref="A3:E10" xr:uid="{00000000-0001-0000-0100-000000000000}"/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9"/>
  <sheetViews>
    <sheetView workbookViewId="0"/>
  </sheetViews>
  <sheetFormatPr defaultColWidth="11.42578125" defaultRowHeight="15" x14ac:dyDescent="0.25"/>
  <cols>
    <col min="1" max="1" width="20.7109375" customWidth="1"/>
    <col min="2" max="2" width="18.7109375" customWidth="1"/>
  </cols>
  <sheetData>
    <row r="1" spans="1:2" x14ac:dyDescent="0.25">
      <c r="A1" t="s">
        <v>127</v>
      </c>
    </row>
    <row r="3" spans="1:2" x14ac:dyDescent="0.25">
      <c r="A3" s="3" t="s">
        <v>123</v>
      </c>
      <c r="B3" s="4" t="s">
        <v>3</v>
      </c>
    </row>
    <row r="4" spans="1:2" x14ac:dyDescent="0.25">
      <c r="A4" s="1" t="s">
        <v>124</v>
      </c>
      <c r="B4" s="36">
        <v>2046</v>
      </c>
    </row>
    <row r="5" spans="1:2" x14ac:dyDescent="0.25">
      <c r="A5" s="5" t="s">
        <v>125</v>
      </c>
      <c r="B5" s="37">
        <v>4419</v>
      </c>
    </row>
    <row r="7" spans="1:2" x14ac:dyDescent="0.25">
      <c r="A7" t="s">
        <v>13</v>
      </c>
    </row>
    <row r="9" spans="1:2" x14ac:dyDescent="0.25">
      <c r="A9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40"/>
  <sheetViews>
    <sheetView workbookViewId="0"/>
  </sheetViews>
  <sheetFormatPr defaultColWidth="11.42578125" defaultRowHeight="15" x14ac:dyDescent="0.25"/>
  <cols>
    <col min="1" max="1" width="6.7109375" style="50" customWidth="1"/>
    <col min="2" max="2" width="72.7109375" customWidth="1"/>
    <col min="3" max="3" width="20.7109375" customWidth="1"/>
  </cols>
  <sheetData>
    <row r="1" spans="1:3" x14ac:dyDescent="0.25">
      <c r="A1" s="50" t="s">
        <v>128</v>
      </c>
    </row>
    <row r="3" spans="1:3" x14ac:dyDescent="0.25">
      <c r="A3" s="51" t="s">
        <v>1</v>
      </c>
      <c r="B3" s="2" t="s">
        <v>129</v>
      </c>
      <c r="C3" s="4" t="s">
        <v>2</v>
      </c>
    </row>
    <row r="4" spans="1:3" x14ac:dyDescent="0.25">
      <c r="A4" s="46">
        <v>2021</v>
      </c>
      <c r="B4" t="s">
        <v>130</v>
      </c>
      <c r="C4" s="44">
        <v>42058546</v>
      </c>
    </row>
    <row r="5" spans="1:3" x14ac:dyDescent="0.25">
      <c r="A5" s="46">
        <v>2021</v>
      </c>
      <c r="B5" t="s">
        <v>131</v>
      </c>
      <c r="C5" s="44">
        <v>14377015</v>
      </c>
    </row>
    <row r="6" spans="1:3" x14ac:dyDescent="0.25">
      <c r="A6" s="46">
        <v>2021</v>
      </c>
      <c r="B6" t="s">
        <v>132</v>
      </c>
      <c r="C6" s="44">
        <v>17360692</v>
      </c>
    </row>
    <row r="7" spans="1:3" x14ac:dyDescent="0.25">
      <c r="A7" s="46">
        <v>2021</v>
      </c>
      <c r="B7" t="s">
        <v>133</v>
      </c>
      <c r="C7" s="44">
        <v>17849264</v>
      </c>
    </row>
    <row r="8" spans="1:3" x14ac:dyDescent="0.25">
      <c r="A8" s="46">
        <v>2021</v>
      </c>
      <c r="B8" t="s">
        <v>134</v>
      </c>
      <c r="C8" s="44">
        <v>8127941</v>
      </c>
    </row>
    <row r="9" spans="1:3" x14ac:dyDescent="0.25">
      <c r="A9" s="46">
        <v>2021</v>
      </c>
      <c r="B9" t="s">
        <v>135</v>
      </c>
      <c r="C9" s="44">
        <v>3031183</v>
      </c>
    </row>
    <row r="10" spans="1:3" x14ac:dyDescent="0.25">
      <c r="A10" s="46">
        <v>2021</v>
      </c>
      <c r="B10" t="s">
        <v>136</v>
      </c>
      <c r="C10" s="44">
        <v>4811799</v>
      </c>
    </row>
    <row r="11" spans="1:3" x14ac:dyDescent="0.25">
      <c r="A11" s="46">
        <v>2021</v>
      </c>
      <c r="B11" t="s">
        <v>137</v>
      </c>
      <c r="C11" s="44">
        <v>10381899</v>
      </c>
    </row>
    <row r="12" spans="1:3" x14ac:dyDescent="0.25">
      <c r="A12" s="46">
        <v>2021</v>
      </c>
      <c r="B12" t="s">
        <v>138</v>
      </c>
      <c r="C12" s="44">
        <v>6318647</v>
      </c>
    </row>
    <row r="13" spans="1:3" x14ac:dyDescent="0.25">
      <c r="A13" s="46">
        <v>2021</v>
      </c>
      <c r="B13" t="s">
        <v>139</v>
      </c>
      <c r="C13" s="44">
        <v>954003</v>
      </c>
    </row>
    <row r="14" spans="1:3" x14ac:dyDescent="0.25">
      <c r="A14" s="46">
        <v>2021</v>
      </c>
      <c r="B14" t="s">
        <v>140</v>
      </c>
      <c r="C14" s="44">
        <v>3632246</v>
      </c>
    </row>
    <row r="15" spans="1:3" x14ac:dyDescent="0.25">
      <c r="A15" s="46">
        <v>2022</v>
      </c>
      <c r="B15" t="s">
        <v>130</v>
      </c>
      <c r="C15" s="44">
        <v>63835610</v>
      </c>
    </row>
    <row r="16" spans="1:3" x14ac:dyDescent="0.25">
      <c r="A16" s="46">
        <v>2022</v>
      </c>
      <c r="B16" t="s">
        <v>131</v>
      </c>
      <c r="C16" s="44">
        <v>19805382</v>
      </c>
    </row>
    <row r="17" spans="1:3" x14ac:dyDescent="0.25">
      <c r="A17" s="46">
        <v>2022</v>
      </c>
      <c r="B17" t="s">
        <v>132</v>
      </c>
      <c r="C17" s="44">
        <v>14829237</v>
      </c>
    </row>
    <row r="18" spans="1:3" x14ac:dyDescent="0.25">
      <c r="A18" s="46">
        <v>2022</v>
      </c>
      <c r="B18" t="s">
        <v>133</v>
      </c>
      <c r="C18" s="44">
        <v>2121717</v>
      </c>
    </row>
    <row r="19" spans="1:3" x14ac:dyDescent="0.25">
      <c r="A19" s="46">
        <v>2022</v>
      </c>
      <c r="B19" t="s">
        <v>134</v>
      </c>
      <c r="C19" s="44">
        <v>6484082</v>
      </c>
    </row>
    <row r="20" spans="1:3" x14ac:dyDescent="0.25">
      <c r="A20" s="46">
        <v>2022</v>
      </c>
      <c r="B20" t="s">
        <v>135</v>
      </c>
      <c r="C20" s="44">
        <v>5400424</v>
      </c>
    </row>
    <row r="21" spans="1:3" x14ac:dyDescent="0.25">
      <c r="A21" s="46">
        <v>2022</v>
      </c>
      <c r="B21" t="s">
        <v>136</v>
      </c>
      <c r="C21" s="44">
        <v>11216422</v>
      </c>
    </row>
    <row r="22" spans="1:3" x14ac:dyDescent="0.25">
      <c r="A22" s="46">
        <v>2022</v>
      </c>
      <c r="B22" t="s">
        <v>137</v>
      </c>
      <c r="C22" s="44">
        <v>12033068</v>
      </c>
    </row>
    <row r="23" spans="1:3" x14ac:dyDescent="0.25">
      <c r="A23" s="46">
        <v>2022</v>
      </c>
      <c r="B23" t="s">
        <v>138</v>
      </c>
      <c r="C23" s="44">
        <v>4486769</v>
      </c>
    </row>
    <row r="24" spans="1:3" x14ac:dyDescent="0.25">
      <c r="A24" s="46">
        <v>2022</v>
      </c>
      <c r="B24" t="s">
        <v>139</v>
      </c>
      <c r="C24" s="44">
        <v>5860035</v>
      </c>
    </row>
    <row r="25" spans="1:3" x14ac:dyDescent="0.25">
      <c r="A25" s="46">
        <v>2022</v>
      </c>
      <c r="B25" t="s">
        <v>140</v>
      </c>
      <c r="C25" s="44">
        <v>3647356</v>
      </c>
    </row>
    <row r="26" spans="1:3" x14ac:dyDescent="0.25">
      <c r="A26" s="46">
        <v>2023</v>
      </c>
      <c r="B26" t="s">
        <v>130</v>
      </c>
      <c r="C26" s="44">
        <v>46020075</v>
      </c>
    </row>
    <row r="27" spans="1:3" x14ac:dyDescent="0.25">
      <c r="A27" s="46">
        <v>2023</v>
      </c>
      <c r="B27" t="s">
        <v>131</v>
      </c>
      <c r="C27" s="44">
        <v>36521685</v>
      </c>
    </row>
    <row r="28" spans="1:3" x14ac:dyDescent="0.25">
      <c r="A28" s="46">
        <v>2023</v>
      </c>
      <c r="B28" t="s">
        <v>132</v>
      </c>
      <c r="C28" s="44">
        <v>8690961</v>
      </c>
    </row>
    <row r="29" spans="1:3" x14ac:dyDescent="0.25">
      <c r="A29" s="46">
        <v>2023</v>
      </c>
      <c r="B29" t="s">
        <v>133</v>
      </c>
      <c r="C29" s="44">
        <v>2518708</v>
      </c>
    </row>
    <row r="30" spans="1:3" x14ac:dyDescent="0.25">
      <c r="A30" s="46">
        <v>2023</v>
      </c>
      <c r="B30" t="s">
        <v>134</v>
      </c>
      <c r="C30" s="44">
        <v>10495560</v>
      </c>
    </row>
    <row r="31" spans="1:3" x14ac:dyDescent="0.25">
      <c r="A31" s="46">
        <v>2023</v>
      </c>
      <c r="B31" t="s">
        <v>135</v>
      </c>
      <c r="C31" s="44">
        <v>5368091</v>
      </c>
    </row>
    <row r="32" spans="1:3" x14ac:dyDescent="0.25">
      <c r="A32" s="46">
        <v>2023</v>
      </c>
      <c r="B32" t="s">
        <v>136</v>
      </c>
      <c r="C32" s="44">
        <v>18177320</v>
      </c>
    </row>
    <row r="33" spans="1:3" x14ac:dyDescent="0.25">
      <c r="A33" s="46">
        <v>2023</v>
      </c>
      <c r="B33" t="s">
        <v>137</v>
      </c>
      <c r="C33" s="44">
        <v>9431906</v>
      </c>
    </row>
    <row r="34" spans="1:3" x14ac:dyDescent="0.25">
      <c r="A34" s="46">
        <v>2023</v>
      </c>
      <c r="B34" t="s">
        <v>138</v>
      </c>
      <c r="C34" s="44">
        <v>6715667</v>
      </c>
    </row>
    <row r="35" spans="1:3" x14ac:dyDescent="0.25">
      <c r="A35" s="46">
        <v>2023</v>
      </c>
      <c r="B35" t="s">
        <v>139</v>
      </c>
      <c r="C35" s="44">
        <v>7100467</v>
      </c>
    </row>
    <row r="36" spans="1:3" x14ac:dyDescent="0.25">
      <c r="A36" s="47">
        <v>2023</v>
      </c>
      <c r="B36" s="7" t="s">
        <v>167</v>
      </c>
      <c r="C36" s="45">
        <v>11012525</v>
      </c>
    </row>
    <row r="38" spans="1:3" x14ac:dyDescent="0.25">
      <c r="A38" s="50" t="s">
        <v>13</v>
      </c>
    </row>
    <row r="40" spans="1:3" x14ac:dyDescent="0.25">
      <c r="A40" s="52" t="str">
        <f>HYPERLINK("#'Spis treści'!A1", "Powrót do spisu treści")</f>
        <v>Powrót do spisu treści</v>
      </c>
    </row>
  </sheetData>
  <autoFilter ref="A3:C36" xr:uid="{00000000-0001-0000-1400-000000000000}"/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8"/>
  <sheetViews>
    <sheetView workbookViewId="0"/>
  </sheetViews>
  <sheetFormatPr defaultColWidth="11.42578125" defaultRowHeight="15" x14ac:dyDescent="0.25"/>
  <cols>
    <col min="1" max="1" width="72.7109375" customWidth="1"/>
    <col min="2" max="2" width="20.7109375" customWidth="1"/>
    <col min="3" max="3" width="18.7109375" customWidth="1"/>
  </cols>
  <sheetData>
    <row r="1" spans="1:3" x14ac:dyDescent="0.25">
      <c r="A1" t="s">
        <v>141</v>
      </c>
    </row>
    <row r="3" spans="1:3" x14ac:dyDescent="0.25">
      <c r="A3" s="3" t="s">
        <v>129</v>
      </c>
      <c r="B3" s="2" t="s">
        <v>2</v>
      </c>
      <c r="C3" s="4" t="s">
        <v>3</v>
      </c>
    </row>
    <row r="4" spans="1:3" x14ac:dyDescent="0.25">
      <c r="A4" s="1" t="s">
        <v>130</v>
      </c>
      <c r="B4" s="30">
        <v>151914230</v>
      </c>
      <c r="C4" s="38">
        <v>1701</v>
      </c>
    </row>
    <row r="5" spans="1:3" x14ac:dyDescent="0.25">
      <c r="A5" s="1" t="s">
        <v>131</v>
      </c>
      <c r="B5" s="30">
        <v>70704082</v>
      </c>
      <c r="C5" s="38">
        <v>603</v>
      </c>
    </row>
    <row r="6" spans="1:3" x14ac:dyDescent="0.25">
      <c r="A6" s="1" t="s">
        <v>132</v>
      </c>
      <c r="B6" s="30">
        <v>40880890</v>
      </c>
      <c r="C6" s="38">
        <v>330</v>
      </c>
    </row>
    <row r="7" spans="1:3" x14ac:dyDescent="0.25">
      <c r="A7" s="1" t="s">
        <v>136</v>
      </c>
      <c r="B7" s="30">
        <v>34205542</v>
      </c>
      <c r="C7" s="38">
        <v>578</v>
      </c>
    </row>
    <row r="8" spans="1:3" x14ac:dyDescent="0.25">
      <c r="A8" s="1" t="s">
        <v>137</v>
      </c>
      <c r="B8" s="30">
        <v>31846873</v>
      </c>
      <c r="C8" s="38">
        <v>284</v>
      </c>
    </row>
    <row r="9" spans="1:3" x14ac:dyDescent="0.25">
      <c r="A9" s="1" t="s">
        <v>134</v>
      </c>
      <c r="B9" s="30">
        <v>25107583</v>
      </c>
      <c r="C9" s="38">
        <v>203</v>
      </c>
    </row>
    <row r="10" spans="1:3" x14ac:dyDescent="0.25">
      <c r="A10" s="1" t="s">
        <v>133</v>
      </c>
      <c r="B10" s="30">
        <v>22489688</v>
      </c>
      <c r="C10" s="38">
        <v>206</v>
      </c>
    </row>
    <row r="11" spans="1:3" x14ac:dyDescent="0.25">
      <c r="A11" s="1" t="s">
        <v>138</v>
      </c>
      <c r="B11" s="30">
        <v>17521082</v>
      </c>
      <c r="C11" s="38">
        <v>49</v>
      </c>
    </row>
    <row r="12" spans="1:3" x14ac:dyDescent="0.25">
      <c r="A12" s="1" t="s">
        <v>139</v>
      </c>
      <c r="B12" s="30">
        <v>13914505</v>
      </c>
      <c r="C12" s="38">
        <v>146</v>
      </c>
    </row>
    <row r="13" spans="1:3" x14ac:dyDescent="0.25">
      <c r="A13" s="1" t="s">
        <v>135</v>
      </c>
      <c r="B13" s="30">
        <v>13799698</v>
      </c>
      <c r="C13" s="38">
        <v>113</v>
      </c>
    </row>
    <row r="14" spans="1:3" x14ac:dyDescent="0.25">
      <c r="A14" s="5" t="s">
        <v>140</v>
      </c>
      <c r="B14" s="31">
        <v>18292127</v>
      </c>
      <c r="C14" s="39">
        <v>264</v>
      </c>
    </row>
    <row r="16" spans="1:3" x14ac:dyDescent="0.25">
      <c r="A16" t="s">
        <v>13</v>
      </c>
    </row>
    <row r="18" spans="1:1" x14ac:dyDescent="0.25">
      <c r="A18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2"/>
  <sheetViews>
    <sheetView workbookViewId="0"/>
  </sheetViews>
  <sheetFormatPr defaultColWidth="11.42578125" defaultRowHeight="15" x14ac:dyDescent="0.25"/>
  <cols>
    <col min="1" max="1" width="6.7109375" customWidth="1"/>
    <col min="2" max="2" width="85.7109375" customWidth="1"/>
    <col min="3" max="3" width="20.7109375" customWidth="1"/>
  </cols>
  <sheetData>
    <row r="1" spans="1:3" x14ac:dyDescent="0.25">
      <c r="A1" t="s">
        <v>142</v>
      </c>
    </row>
    <row r="3" spans="1:3" x14ac:dyDescent="0.25">
      <c r="A3" s="3" t="s">
        <v>1</v>
      </c>
      <c r="B3" s="2" t="s">
        <v>143</v>
      </c>
      <c r="C3" s="4" t="s">
        <v>2</v>
      </c>
    </row>
    <row r="4" spans="1:3" x14ac:dyDescent="0.25">
      <c r="A4" s="46">
        <v>2021</v>
      </c>
      <c r="B4" t="s">
        <v>144</v>
      </c>
      <c r="C4" s="44">
        <v>17360692</v>
      </c>
    </row>
    <row r="5" spans="1:3" x14ac:dyDescent="0.25">
      <c r="A5" s="46">
        <v>2021</v>
      </c>
      <c r="B5" t="s">
        <v>145</v>
      </c>
      <c r="C5" s="44">
        <v>11998028</v>
      </c>
    </row>
    <row r="6" spans="1:3" x14ac:dyDescent="0.25">
      <c r="A6" s="46">
        <v>2021</v>
      </c>
      <c r="B6" t="s">
        <v>146</v>
      </c>
      <c r="C6" s="44">
        <v>11574131</v>
      </c>
    </row>
    <row r="7" spans="1:3" x14ac:dyDescent="0.25">
      <c r="A7" s="46">
        <v>2021</v>
      </c>
      <c r="B7" t="s">
        <v>147</v>
      </c>
      <c r="C7" s="44">
        <v>10302946</v>
      </c>
    </row>
    <row r="8" spans="1:3" x14ac:dyDescent="0.25">
      <c r="A8" s="46">
        <v>2021</v>
      </c>
      <c r="B8" t="s">
        <v>148</v>
      </c>
      <c r="C8" s="44">
        <v>7471804</v>
      </c>
    </row>
    <row r="9" spans="1:3" x14ac:dyDescent="0.25">
      <c r="A9" s="46">
        <v>2022</v>
      </c>
      <c r="B9" t="s">
        <v>144</v>
      </c>
      <c r="C9" s="44">
        <v>14829237</v>
      </c>
    </row>
    <row r="10" spans="1:3" x14ac:dyDescent="0.25">
      <c r="A10" s="46">
        <v>2022</v>
      </c>
      <c r="B10" t="s">
        <v>149</v>
      </c>
      <c r="C10" s="44">
        <v>11240471</v>
      </c>
    </row>
    <row r="11" spans="1:3" x14ac:dyDescent="0.25">
      <c r="A11" s="46">
        <v>2022</v>
      </c>
      <c r="B11" t="s">
        <v>147</v>
      </c>
      <c r="C11" s="44">
        <v>10358543</v>
      </c>
    </row>
    <row r="12" spans="1:3" x14ac:dyDescent="0.25">
      <c r="A12" s="46">
        <v>2022</v>
      </c>
      <c r="B12" t="s">
        <v>148</v>
      </c>
      <c r="C12" s="44">
        <v>9225716</v>
      </c>
    </row>
    <row r="13" spans="1:3" x14ac:dyDescent="0.25">
      <c r="A13" s="46">
        <v>2022</v>
      </c>
      <c r="B13" t="s">
        <v>146</v>
      </c>
      <c r="C13" s="44">
        <v>9192641</v>
      </c>
    </row>
    <row r="14" spans="1:3" x14ac:dyDescent="0.25">
      <c r="A14" s="46">
        <v>2023</v>
      </c>
      <c r="B14" t="s">
        <v>150</v>
      </c>
      <c r="C14" s="44">
        <v>13862546</v>
      </c>
    </row>
    <row r="15" spans="1:3" x14ac:dyDescent="0.25">
      <c r="A15" s="46">
        <v>2023</v>
      </c>
      <c r="B15" t="s">
        <v>151</v>
      </c>
      <c r="C15" s="44">
        <v>12211884</v>
      </c>
    </row>
    <row r="16" spans="1:3" x14ac:dyDescent="0.25">
      <c r="A16" s="46">
        <v>2023</v>
      </c>
      <c r="B16" t="s">
        <v>146</v>
      </c>
      <c r="C16" s="44">
        <v>11201182</v>
      </c>
    </row>
    <row r="17" spans="1:3" x14ac:dyDescent="0.25">
      <c r="A17" s="46">
        <v>2023</v>
      </c>
      <c r="B17" t="s">
        <v>149</v>
      </c>
      <c r="C17" s="44">
        <v>10969505</v>
      </c>
    </row>
    <row r="18" spans="1:3" x14ac:dyDescent="0.25">
      <c r="A18" s="47">
        <v>2023</v>
      </c>
      <c r="B18" s="7" t="s">
        <v>144</v>
      </c>
      <c r="C18" s="45">
        <v>8690961</v>
      </c>
    </row>
    <row r="20" spans="1:3" x14ac:dyDescent="0.25">
      <c r="A20" t="s">
        <v>13</v>
      </c>
    </row>
    <row r="22" spans="1:3" x14ac:dyDescent="0.25">
      <c r="A22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9"/>
  <sheetViews>
    <sheetView workbookViewId="0"/>
  </sheetViews>
  <sheetFormatPr defaultColWidth="11.42578125" defaultRowHeight="15" x14ac:dyDescent="0.25"/>
  <cols>
    <col min="1" max="1" width="6.7109375" customWidth="1"/>
    <col min="2" max="2" width="28.7109375" customWidth="1"/>
  </cols>
  <sheetData>
    <row r="1" spans="1:2" x14ac:dyDescent="0.25">
      <c r="A1" t="s">
        <v>152</v>
      </c>
    </row>
    <row r="3" spans="1:2" x14ac:dyDescent="0.25">
      <c r="A3" s="3" t="s">
        <v>1</v>
      </c>
      <c r="B3" s="4" t="s">
        <v>153</v>
      </c>
    </row>
    <row r="4" spans="1:2" x14ac:dyDescent="0.25">
      <c r="A4" s="46">
        <v>2022</v>
      </c>
      <c r="B4" s="40">
        <v>172</v>
      </c>
    </row>
    <row r="5" spans="1:2" x14ac:dyDescent="0.25">
      <c r="A5" s="47">
        <v>2023</v>
      </c>
      <c r="B5" s="41">
        <v>200</v>
      </c>
    </row>
    <row r="7" spans="1:2" x14ac:dyDescent="0.25">
      <c r="A7" t="s">
        <v>13</v>
      </c>
    </row>
    <row r="9" spans="1:2" x14ac:dyDescent="0.25">
      <c r="A9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2"/>
  <sheetViews>
    <sheetView workbookViewId="0"/>
  </sheetViews>
  <sheetFormatPr defaultColWidth="11.42578125" defaultRowHeight="15" x14ac:dyDescent="0.25"/>
  <cols>
    <col min="1" max="1" width="28.7109375" customWidth="1"/>
    <col min="2" max="2" width="20.7109375" customWidth="1"/>
    <col min="3" max="3" width="18.7109375" customWidth="1"/>
  </cols>
  <sheetData>
    <row r="1" spans="1:3" x14ac:dyDescent="0.25">
      <c r="A1" t="s">
        <v>154</v>
      </c>
    </row>
    <row r="3" spans="1:3" x14ac:dyDescent="0.25">
      <c r="A3" s="3" t="s">
        <v>155</v>
      </c>
      <c r="B3" s="2" t="s">
        <v>2</v>
      </c>
      <c r="C3" s="4" t="s">
        <v>3</v>
      </c>
    </row>
    <row r="4" spans="1:3" x14ac:dyDescent="0.25">
      <c r="A4" s="1" t="s">
        <v>156</v>
      </c>
      <c r="B4" s="30">
        <v>15023880</v>
      </c>
      <c r="C4" s="42">
        <v>200</v>
      </c>
    </row>
    <row r="5" spans="1:3" x14ac:dyDescent="0.25">
      <c r="A5" s="1" t="s">
        <v>157</v>
      </c>
      <c r="B5" s="30">
        <v>13358088</v>
      </c>
      <c r="C5" s="42">
        <v>17</v>
      </c>
    </row>
    <row r="6" spans="1:3" x14ac:dyDescent="0.25">
      <c r="A6" s="1" t="s">
        <v>158</v>
      </c>
      <c r="B6" s="30">
        <v>10757168</v>
      </c>
      <c r="C6" s="42">
        <v>129</v>
      </c>
    </row>
    <row r="7" spans="1:3" x14ac:dyDescent="0.25">
      <c r="A7" s="1" t="s">
        <v>159</v>
      </c>
      <c r="B7" s="30">
        <v>9529954</v>
      </c>
      <c r="C7" s="42">
        <v>87</v>
      </c>
    </row>
    <row r="8" spans="1:3" x14ac:dyDescent="0.25">
      <c r="A8" s="5" t="s">
        <v>160</v>
      </c>
      <c r="B8" s="31">
        <v>8899100</v>
      </c>
      <c r="C8" s="43">
        <v>51</v>
      </c>
    </row>
    <row r="10" spans="1:3" x14ac:dyDescent="0.25">
      <c r="A10" t="s">
        <v>13</v>
      </c>
    </row>
    <row r="12" spans="1:3" x14ac:dyDescent="0.25">
      <c r="A12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2"/>
  <sheetViews>
    <sheetView workbookViewId="0"/>
  </sheetViews>
  <sheetFormatPr defaultColWidth="11.42578125" defaultRowHeight="15" x14ac:dyDescent="0.25"/>
  <cols>
    <col min="1" max="1" width="24.5703125" customWidth="1"/>
    <col min="2" max="2" width="68.7109375" customWidth="1"/>
    <col min="3" max="3" width="20.7109375" customWidth="1"/>
    <col min="4" max="4" width="18.7109375" customWidth="1"/>
  </cols>
  <sheetData>
    <row r="1" spans="1:4" x14ac:dyDescent="0.25">
      <c r="A1" t="s">
        <v>161</v>
      </c>
    </row>
    <row r="3" spans="1:4" x14ac:dyDescent="0.25">
      <c r="A3" s="3" t="s">
        <v>155</v>
      </c>
      <c r="B3" s="2" t="s">
        <v>143</v>
      </c>
      <c r="C3" s="2" t="s">
        <v>2</v>
      </c>
      <c r="D3" s="4" t="s">
        <v>3</v>
      </c>
    </row>
    <row r="4" spans="1:4" x14ac:dyDescent="0.25">
      <c r="A4" s="1" t="s">
        <v>157</v>
      </c>
      <c r="B4" t="s">
        <v>162</v>
      </c>
      <c r="C4" s="30">
        <v>12211884</v>
      </c>
      <c r="D4" s="44">
        <v>17</v>
      </c>
    </row>
    <row r="5" spans="1:4" x14ac:dyDescent="0.25">
      <c r="A5" s="1" t="s">
        <v>159</v>
      </c>
      <c r="B5" t="s">
        <v>146</v>
      </c>
      <c r="C5" s="30">
        <v>7209680</v>
      </c>
      <c r="D5" s="44">
        <v>55</v>
      </c>
    </row>
    <row r="6" spans="1:4" x14ac:dyDescent="0.25">
      <c r="A6" s="1" t="s">
        <v>163</v>
      </c>
      <c r="B6" t="s">
        <v>164</v>
      </c>
      <c r="C6" s="30">
        <v>5396632</v>
      </c>
      <c r="D6" s="44">
        <v>35</v>
      </c>
    </row>
    <row r="7" spans="1:4" x14ac:dyDescent="0.25">
      <c r="A7" s="1" t="s">
        <v>165</v>
      </c>
      <c r="B7" t="s">
        <v>172</v>
      </c>
      <c r="C7" s="30">
        <v>5392533</v>
      </c>
      <c r="D7" s="44">
        <v>13</v>
      </c>
    </row>
    <row r="8" spans="1:4" x14ac:dyDescent="0.25">
      <c r="A8" s="5" t="s">
        <v>156</v>
      </c>
      <c r="B8" s="7" t="s">
        <v>166</v>
      </c>
      <c r="C8" s="31">
        <v>5055724</v>
      </c>
      <c r="D8" s="45">
        <v>62</v>
      </c>
    </row>
    <row r="10" spans="1:4" x14ac:dyDescent="0.25">
      <c r="A10" t="s">
        <v>13</v>
      </c>
    </row>
    <row r="12" spans="1:4" x14ac:dyDescent="0.25">
      <c r="A12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0.7109375" customWidth="1"/>
  </cols>
  <sheetData>
    <row r="1" spans="1:3" x14ac:dyDescent="0.25">
      <c r="A1" t="s">
        <v>14</v>
      </c>
    </row>
    <row r="3" spans="1:3" x14ac:dyDescent="0.25">
      <c r="A3" s="3" t="s">
        <v>1</v>
      </c>
      <c r="B3" s="2" t="s">
        <v>15</v>
      </c>
      <c r="C3" s="4" t="s">
        <v>2</v>
      </c>
    </row>
    <row r="4" spans="1:3" x14ac:dyDescent="0.25">
      <c r="A4" s="46">
        <v>2021</v>
      </c>
      <c r="B4" t="s">
        <v>16</v>
      </c>
      <c r="C4" s="44">
        <v>20504704</v>
      </c>
    </row>
    <row r="5" spans="1:3" x14ac:dyDescent="0.25">
      <c r="A5" s="46">
        <v>2021</v>
      </c>
      <c r="B5" t="s">
        <v>17</v>
      </c>
      <c r="C5" s="44">
        <v>128599269</v>
      </c>
    </row>
    <row r="6" spans="1:3" x14ac:dyDescent="0.25">
      <c r="A6" s="46">
        <v>2022</v>
      </c>
      <c r="B6" t="s">
        <v>16</v>
      </c>
      <c r="C6" s="44">
        <v>25787036</v>
      </c>
    </row>
    <row r="7" spans="1:3" x14ac:dyDescent="0.25">
      <c r="A7" s="46">
        <v>2022</v>
      </c>
      <c r="B7" t="s">
        <v>17</v>
      </c>
      <c r="C7" s="44">
        <v>174655704</v>
      </c>
    </row>
    <row r="8" spans="1:3" x14ac:dyDescent="0.25">
      <c r="A8" s="46">
        <v>2023</v>
      </c>
      <c r="B8" t="s">
        <v>16</v>
      </c>
      <c r="C8" s="44">
        <v>63912722</v>
      </c>
    </row>
    <row r="9" spans="1:3" x14ac:dyDescent="0.25">
      <c r="A9" s="47">
        <v>2023</v>
      </c>
      <c r="B9" s="7" t="s">
        <v>17</v>
      </c>
      <c r="C9" s="45">
        <v>180395306</v>
      </c>
    </row>
    <row r="11" spans="1:3" x14ac:dyDescent="0.25">
      <c r="A11" t="s">
        <v>13</v>
      </c>
    </row>
    <row r="13" spans="1:3" x14ac:dyDescent="0.25">
      <c r="A1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18</v>
      </c>
    </row>
    <row r="3" spans="1:3" x14ac:dyDescent="0.25">
      <c r="A3" s="3" t="s">
        <v>19</v>
      </c>
      <c r="B3" s="2" t="s">
        <v>15</v>
      </c>
      <c r="C3" s="4" t="s">
        <v>3</v>
      </c>
    </row>
    <row r="4" spans="1:3" x14ac:dyDescent="0.25">
      <c r="A4" s="1" t="s">
        <v>20</v>
      </c>
      <c r="B4" t="s">
        <v>21</v>
      </c>
      <c r="C4" s="8">
        <v>550</v>
      </c>
    </row>
    <row r="5" spans="1:3" x14ac:dyDescent="0.25">
      <c r="A5" s="1" t="s">
        <v>20</v>
      </c>
      <c r="B5" t="s">
        <v>22</v>
      </c>
      <c r="C5" s="8">
        <v>233</v>
      </c>
    </row>
    <row r="6" spans="1:3" x14ac:dyDescent="0.25">
      <c r="A6" s="1" t="s">
        <v>20</v>
      </c>
      <c r="B6" t="s">
        <v>23</v>
      </c>
      <c r="C6" s="8">
        <v>571</v>
      </c>
    </row>
    <row r="7" spans="1:3" x14ac:dyDescent="0.25">
      <c r="A7" s="1" t="s">
        <v>20</v>
      </c>
      <c r="B7" t="s">
        <v>24</v>
      </c>
      <c r="C7" s="8">
        <v>603</v>
      </c>
    </row>
    <row r="8" spans="1:3" x14ac:dyDescent="0.25">
      <c r="A8" s="1" t="s">
        <v>20</v>
      </c>
      <c r="B8" t="s">
        <v>25</v>
      </c>
      <c r="C8" s="8">
        <v>1194</v>
      </c>
    </row>
    <row r="9" spans="1:3" x14ac:dyDescent="0.25">
      <c r="A9" s="1" t="s">
        <v>26</v>
      </c>
      <c r="B9" t="s">
        <v>21</v>
      </c>
      <c r="C9" s="8">
        <v>449</v>
      </c>
    </row>
    <row r="10" spans="1:3" x14ac:dyDescent="0.25">
      <c r="A10" s="1" t="s">
        <v>26</v>
      </c>
      <c r="B10" t="s">
        <v>22</v>
      </c>
      <c r="C10" s="8">
        <v>311</v>
      </c>
    </row>
    <row r="11" spans="1:3" x14ac:dyDescent="0.25">
      <c r="A11" s="1" t="s">
        <v>26</v>
      </c>
      <c r="B11" t="s">
        <v>23</v>
      </c>
      <c r="C11" s="8">
        <v>818</v>
      </c>
    </row>
    <row r="12" spans="1:3" x14ac:dyDescent="0.25">
      <c r="A12" s="1" t="s">
        <v>26</v>
      </c>
      <c r="B12" t="s">
        <v>24</v>
      </c>
      <c r="C12" s="8">
        <v>637</v>
      </c>
    </row>
    <row r="13" spans="1:3" x14ac:dyDescent="0.25">
      <c r="A13" s="5" t="s">
        <v>26</v>
      </c>
      <c r="B13" s="7" t="s">
        <v>25</v>
      </c>
      <c r="C13" s="9">
        <v>1079</v>
      </c>
    </row>
    <row r="15" spans="1:3" x14ac:dyDescent="0.25">
      <c r="A15" t="s">
        <v>13</v>
      </c>
    </row>
    <row r="17" spans="1:1" x14ac:dyDescent="0.25">
      <c r="A17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/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6" x14ac:dyDescent="0.25">
      <c r="A1" t="s">
        <v>27</v>
      </c>
    </row>
    <row r="3" spans="1:6" x14ac:dyDescent="0.25">
      <c r="A3" s="3" t="s">
        <v>28</v>
      </c>
      <c r="B3" s="2" t="s">
        <v>2</v>
      </c>
      <c r="C3" s="2" t="s">
        <v>3</v>
      </c>
      <c r="D3" s="2" t="s">
        <v>4</v>
      </c>
      <c r="E3" s="4" t="s">
        <v>5</v>
      </c>
    </row>
    <row r="4" spans="1:6" x14ac:dyDescent="0.25">
      <c r="A4" s="1" t="s">
        <v>29</v>
      </c>
      <c r="B4" s="30">
        <v>10017236</v>
      </c>
      <c r="C4" s="10">
        <v>145</v>
      </c>
      <c r="D4" s="48" t="s">
        <v>30</v>
      </c>
      <c r="E4" s="11">
        <v>0.186</v>
      </c>
      <c r="F4" s="49"/>
    </row>
    <row r="5" spans="1:6" x14ac:dyDescent="0.25">
      <c r="A5" s="1" t="s">
        <v>31</v>
      </c>
      <c r="B5" s="30">
        <v>6085076</v>
      </c>
      <c r="C5" s="10">
        <v>81</v>
      </c>
      <c r="D5" s="48" t="s">
        <v>32</v>
      </c>
      <c r="E5" s="11">
        <v>8.5999999999999993E-2</v>
      </c>
      <c r="F5" s="49"/>
    </row>
    <row r="6" spans="1:6" x14ac:dyDescent="0.25">
      <c r="A6" s="1" t="s">
        <v>33</v>
      </c>
      <c r="B6" s="30">
        <v>6745920</v>
      </c>
      <c r="C6" s="10">
        <v>92</v>
      </c>
      <c r="D6" s="48" t="s">
        <v>34</v>
      </c>
      <c r="E6" s="11">
        <v>5.3999999999999999E-2</v>
      </c>
      <c r="F6" s="49"/>
    </row>
    <row r="7" spans="1:6" x14ac:dyDescent="0.25">
      <c r="A7" s="1" t="s">
        <v>35</v>
      </c>
      <c r="B7" s="30">
        <v>806260</v>
      </c>
      <c r="C7" s="10">
        <v>14</v>
      </c>
      <c r="D7" s="48" t="s">
        <v>36</v>
      </c>
      <c r="E7" s="11">
        <v>0</v>
      </c>
      <c r="F7" s="49"/>
    </row>
    <row r="8" spans="1:6" x14ac:dyDescent="0.25">
      <c r="A8" s="1" t="s">
        <v>37</v>
      </c>
      <c r="B8" s="30">
        <v>7937306</v>
      </c>
      <c r="C8" s="10">
        <v>163</v>
      </c>
      <c r="D8" s="48" t="s">
        <v>38</v>
      </c>
      <c r="E8" s="11">
        <v>8.5999999999999993E-2</v>
      </c>
      <c r="F8" s="49"/>
    </row>
    <row r="9" spans="1:6" x14ac:dyDescent="0.25">
      <c r="A9" s="1" t="s">
        <v>39</v>
      </c>
      <c r="B9" s="30">
        <v>21057154</v>
      </c>
      <c r="C9" s="10">
        <v>210</v>
      </c>
      <c r="D9" s="48" t="s">
        <v>40</v>
      </c>
      <c r="E9" s="11">
        <v>0.219</v>
      </c>
      <c r="F9" s="49"/>
    </row>
    <row r="10" spans="1:6" x14ac:dyDescent="0.25">
      <c r="A10" s="1" t="s">
        <v>41</v>
      </c>
      <c r="B10" s="30">
        <v>42496758</v>
      </c>
      <c r="C10" s="10">
        <v>565</v>
      </c>
      <c r="D10" s="48" t="s">
        <v>42</v>
      </c>
      <c r="E10" s="11">
        <v>0.191</v>
      </c>
      <c r="F10" s="49"/>
    </row>
    <row r="11" spans="1:6" x14ac:dyDescent="0.25">
      <c r="A11" s="1" t="s">
        <v>43</v>
      </c>
      <c r="B11" s="30">
        <v>1890927</v>
      </c>
      <c r="C11" s="10">
        <v>17</v>
      </c>
      <c r="D11" s="48" t="s">
        <v>36</v>
      </c>
      <c r="E11" s="11">
        <v>0</v>
      </c>
      <c r="F11" s="49"/>
    </row>
    <row r="12" spans="1:6" x14ac:dyDescent="0.25">
      <c r="A12" s="1" t="s">
        <v>44</v>
      </c>
      <c r="B12" s="30">
        <v>5385809</v>
      </c>
      <c r="C12" s="10">
        <v>69</v>
      </c>
      <c r="D12" s="48" t="s">
        <v>32</v>
      </c>
      <c r="E12" s="11">
        <v>0.10100000000000001</v>
      </c>
      <c r="F12" s="49"/>
    </row>
    <row r="13" spans="1:6" x14ac:dyDescent="0.25">
      <c r="A13" s="1" t="s">
        <v>45</v>
      </c>
      <c r="B13" s="30">
        <v>2638335</v>
      </c>
      <c r="C13" s="10">
        <v>61</v>
      </c>
      <c r="D13" s="48" t="s">
        <v>34</v>
      </c>
      <c r="E13" s="11">
        <v>8.2000000000000003E-2</v>
      </c>
      <c r="F13" s="49"/>
    </row>
    <row r="14" spans="1:6" x14ac:dyDescent="0.25">
      <c r="A14" s="1" t="s">
        <v>46</v>
      </c>
      <c r="B14" s="30">
        <v>11612069</v>
      </c>
      <c r="C14" s="10">
        <v>179</v>
      </c>
      <c r="D14" s="48" t="s">
        <v>47</v>
      </c>
      <c r="E14" s="11">
        <v>5.6000000000000001E-2</v>
      </c>
      <c r="F14" s="49"/>
    </row>
    <row r="15" spans="1:6" x14ac:dyDescent="0.25">
      <c r="A15" s="1" t="s">
        <v>48</v>
      </c>
      <c r="B15" s="30">
        <v>16386322</v>
      </c>
      <c r="C15" s="10">
        <v>242</v>
      </c>
      <c r="D15" s="48" t="s">
        <v>49</v>
      </c>
      <c r="E15" s="11">
        <v>5.3999999999999999E-2</v>
      </c>
      <c r="F15" s="49"/>
    </row>
    <row r="16" spans="1:6" x14ac:dyDescent="0.25">
      <c r="A16" s="1" t="s">
        <v>50</v>
      </c>
      <c r="B16" s="30">
        <v>1001346</v>
      </c>
      <c r="C16" s="10">
        <v>22</v>
      </c>
      <c r="D16" s="48" t="s">
        <v>36</v>
      </c>
      <c r="E16" s="11">
        <v>0</v>
      </c>
      <c r="F16" s="49"/>
    </row>
    <row r="17" spans="1:6" x14ac:dyDescent="0.25">
      <c r="A17" s="1" t="s">
        <v>51</v>
      </c>
      <c r="B17" s="30">
        <v>1736684</v>
      </c>
      <c r="C17" s="10">
        <v>29</v>
      </c>
      <c r="D17" s="48" t="s">
        <v>52</v>
      </c>
      <c r="E17" s="11">
        <v>0.10299999999999999</v>
      </c>
      <c r="F17" s="49"/>
    </row>
    <row r="18" spans="1:6" x14ac:dyDescent="0.25">
      <c r="A18" s="1" t="s">
        <v>53</v>
      </c>
      <c r="B18" s="30">
        <v>8758544</v>
      </c>
      <c r="C18" s="10">
        <v>125</v>
      </c>
      <c r="D18" s="48" t="s">
        <v>54</v>
      </c>
      <c r="E18" s="11">
        <v>8.7999999999999995E-2</v>
      </c>
      <c r="F18" s="49"/>
    </row>
    <row r="19" spans="1:6" ht="15.75" thickBot="1" x14ac:dyDescent="0.3">
      <c r="A19" s="1" t="s">
        <v>55</v>
      </c>
      <c r="B19" s="59">
        <v>4548225</v>
      </c>
      <c r="C19" s="59">
        <v>70</v>
      </c>
      <c r="D19" s="64" t="s">
        <v>56</v>
      </c>
      <c r="E19" s="32">
        <v>0.129</v>
      </c>
      <c r="F19" s="49"/>
    </row>
    <row r="20" spans="1:6" ht="15.75" thickBot="1" x14ac:dyDescent="0.3">
      <c r="A20" s="65" t="s">
        <v>171</v>
      </c>
      <c r="B20" s="66">
        <v>149103971</v>
      </c>
      <c r="C20" s="66">
        <v>2075</v>
      </c>
      <c r="D20" s="67">
        <v>259</v>
      </c>
      <c r="E20" s="63">
        <v>0.125</v>
      </c>
    </row>
    <row r="21" spans="1:6" x14ac:dyDescent="0.25">
      <c r="A21" t="s">
        <v>13</v>
      </c>
    </row>
    <row r="23" spans="1:6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workbookViewId="0"/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6" x14ac:dyDescent="0.25">
      <c r="A1" t="s">
        <v>57</v>
      </c>
    </row>
    <row r="3" spans="1:6" x14ac:dyDescent="0.25">
      <c r="A3" s="3" t="s">
        <v>28</v>
      </c>
      <c r="B3" s="2" t="s">
        <v>2</v>
      </c>
      <c r="C3" s="2" t="s">
        <v>3</v>
      </c>
      <c r="D3" s="2" t="s">
        <v>4</v>
      </c>
      <c r="E3" s="4" t="s">
        <v>5</v>
      </c>
    </row>
    <row r="4" spans="1:6" x14ac:dyDescent="0.25">
      <c r="A4" s="1" t="s">
        <v>29</v>
      </c>
      <c r="B4" s="30">
        <v>14179915</v>
      </c>
      <c r="C4" s="12">
        <v>216</v>
      </c>
      <c r="D4" s="48" t="s">
        <v>58</v>
      </c>
      <c r="E4" s="13">
        <v>0.17599999999999999</v>
      </c>
      <c r="F4" s="49"/>
    </row>
    <row r="5" spans="1:6" x14ac:dyDescent="0.25">
      <c r="A5" s="1" t="s">
        <v>31</v>
      </c>
      <c r="B5" s="30">
        <v>7099550</v>
      </c>
      <c r="C5" s="12">
        <v>106</v>
      </c>
      <c r="D5" s="48" t="s">
        <v>59</v>
      </c>
      <c r="E5" s="13">
        <v>0.14199999999999999</v>
      </c>
      <c r="F5" s="49"/>
    </row>
    <row r="6" spans="1:6" x14ac:dyDescent="0.25">
      <c r="A6" s="1" t="s">
        <v>33</v>
      </c>
      <c r="B6" s="30">
        <v>9495971</v>
      </c>
      <c r="C6" s="12">
        <v>143</v>
      </c>
      <c r="D6" s="48" t="s">
        <v>34</v>
      </c>
      <c r="E6" s="13">
        <v>3.5000000000000003E-2</v>
      </c>
      <c r="F6" s="49"/>
    </row>
    <row r="7" spans="1:6" x14ac:dyDescent="0.25">
      <c r="A7" s="1" t="s">
        <v>35</v>
      </c>
      <c r="B7" s="30">
        <v>2267884</v>
      </c>
      <c r="C7" s="12">
        <v>54</v>
      </c>
      <c r="D7" s="48" t="s">
        <v>36</v>
      </c>
      <c r="E7" s="13">
        <v>0</v>
      </c>
      <c r="F7" s="49"/>
    </row>
    <row r="8" spans="1:6" x14ac:dyDescent="0.25">
      <c r="A8" s="1" t="s">
        <v>37</v>
      </c>
      <c r="B8" s="30">
        <v>13552674</v>
      </c>
      <c r="C8" s="12">
        <v>271</v>
      </c>
      <c r="D8" s="48" t="s">
        <v>60</v>
      </c>
      <c r="E8" s="13">
        <v>0.16200000000000001</v>
      </c>
      <c r="F8" s="49"/>
    </row>
    <row r="9" spans="1:6" x14ac:dyDescent="0.25">
      <c r="A9" s="1" t="s">
        <v>39</v>
      </c>
      <c r="B9" s="30">
        <v>31877471</v>
      </c>
      <c r="C9" s="12">
        <v>333</v>
      </c>
      <c r="D9" s="48" t="s">
        <v>61</v>
      </c>
      <c r="E9" s="13">
        <v>0.156</v>
      </c>
      <c r="F9" s="49"/>
    </row>
    <row r="10" spans="1:6" x14ac:dyDescent="0.25">
      <c r="A10" s="1" t="s">
        <v>41</v>
      </c>
      <c r="B10" s="30">
        <v>49797602</v>
      </c>
      <c r="C10" s="12">
        <v>721</v>
      </c>
      <c r="D10" s="48" t="s">
        <v>62</v>
      </c>
      <c r="E10" s="13">
        <v>0.221</v>
      </c>
      <c r="F10" s="49"/>
    </row>
    <row r="11" spans="1:6" x14ac:dyDescent="0.25">
      <c r="A11" s="1" t="s">
        <v>43</v>
      </c>
      <c r="B11" s="30">
        <v>1435384</v>
      </c>
      <c r="C11" s="12">
        <v>17</v>
      </c>
      <c r="D11" s="48" t="s">
        <v>36</v>
      </c>
      <c r="E11" s="13">
        <v>0</v>
      </c>
      <c r="F11" s="49"/>
    </row>
    <row r="12" spans="1:6" x14ac:dyDescent="0.25">
      <c r="A12" s="1" t="s">
        <v>44</v>
      </c>
      <c r="B12" s="30">
        <v>8191219</v>
      </c>
      <c r="C12" s="12">
        <v>99</v>
      </c>
      <c r="D12" s="48" t="s">
        <v>32</v>
      </c>
      <c r="E12" s="13">
        <v>7.0999999999999994E-2</v>
      </c>
      <c r="F12" s="49"/>
    </row>
    <row r="13" spans="1:6" x14ac:dyDescent="0.25">
      <c r="A13" s="1" t="s">
        <v>45</v>
      </c>
      <c r="B13" s="30">
        <v>4318260</v>
      </c>
      <c r="C13" s="12">
        <v>89</v>
      </c>
      <c r="D13" s="48" t="s">
        <v>63</v>
      </c>
      <c r="E13" s="13">
        <v>0.191</v>
      </c>
      <c r="F13" s="49"/>
    </row>
    <row r="14" spans="1:6" x14ac:dyDescent="0.25">
      <c r="A14" s="1" t="s">
        <v>46</v>
      </c>
      <c r="B14" s="30">
        <v>20123591</v>
      </c>
      <c r="C14" s="12">
        <v>320</v>
      </c>
      <c r="D14" s="48" t="s">
        <v>49</v>
      </c>
      <c r="E14" s="13">
        <v>4.1000000000000002E-2</v>
      </c>
      <c r="F14" s="49"/>
    </row>
    <row r="15" spans="1:6" x14ac:dyDescent="0.25">
      <c r="A15" s="1" t="s">
        <v>48</v>
      </c>
      <c r="B15" s="30">
        <v>17182042</v>
      </c>
      <c r="C15" s="12">
        <v>319</v>
      </c>
      <c r="D15" s="48" t="s">
        <v>64</v>
      </c>
      <c r="E15" s="13">
        <v>6.6000000000000003E-2</v>
      </c>
      <c r="F15" s="49"/>
    </row>
    <row r="16" spans="1:6" x14ac:dyDescent="0.25">
      <c r="A16" s="1" t="s">
        <v>50</v>
      </c>
      <c r="B16" s="30">
        <v>2480466</v>
      </c>
      <c r="C16" s="12">
        <v>54</v>
      </c>
      <c r="D16" s="48" t="s">
        <v>52</v>
      </c>
      <c r="E16" s="13">
        <v>1.9E-2</v>
      </c>
      <c r="F16" s="49"/>
    </row>
    <row r="17" spans="1:6" x14ac:dyDescent="0.25">
      <c r="A17" s="1" t="s">
        <v>51</v>
      </c>
      <c r="B17" s="30">
        <v>2407788</v>
      </c>
      <c r="C17" s="12">
        <v>40</v>
      </c>
      <c r="D17" s="48" t="s">
        <v>52</v>
      </c>
      <c r="E17" s="13">
        <v>2.5000000000000001E-2</v>
      </c>
      <c r="F17" s="49"/>
    </row>
    <row r="18" spans="1:6" x14ac:dyDescent="0.25">
      <c r="A18" s="1" t="s">
        <v>53</v>
      </c>
      <c r="B18" s="30">
        <v>10163218</v>
      </c>
      <c r="C18" s="12">
        <v>164</v>
      </c>
      <c r="D18" s="48" t="s">
        <v>65</v>
      </c>
      <c r="E18" s="13">
        <v>0.11600000000000001</v>
      </c>
      <c r="F18" s="49"/>
    </row>
    <row r="19" spans="1:6" ht="15.75" thickBot="1" x14ac:dyDescent="0.3">
      <c r="A19" s="1" t="s">
        <v>55</v>
      </c>
      <c r="B19" s="59">
        <v>5869705</v>
      </c>
      <c r="C19" s="59">
        <v>80</v>
      </c>
      <c r="D19" s="64" t="s">
        <v>32</v>
      </c>
      <c r="E19" s="32">
        <v>8.7999999999999995E-2</v>
      </c>
      <c r="F19" s="49"/>
    </row>
    <row r="20" spans="1:6" ht="15.75" thickBot="1" x14ac:dyDescent="0.3">
      <c r="A20" s="65" t="s">
        <v>171</v>
      </c>
      <c r="B20" s="66">
        <v>200442740</v>
      </c>
      <c r="C20" s="66">
        <v>3011</v>
      </c>
      <c r="D20" s="67">
        <v>392</v>
      </c>
      <c r="E20" s="63">
        <v>0.13</v>
      </c>
    </row>
    <row r="21" spans="1:6" x14ac:dyDescent="0.25">
      <c r="A21" t="s">
        <v>13</v>
      </c>
    </row>
    <row r="23" spans="1:6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workbookViewId="0"/>
  </sheetViews>
  <sheetFormatPr defaultColWidth="11.42578125" defaultRowHeight="15" x14ac:dyDescent="0.25"/>
  <cols>
    <col min="1" max="1" width="30.7109375" customWidth="1"/>
    <col min="2" max="2" width="20.7109375" customWidth="1"/>
    <col min="3" max="3" width="18.7109375" customWidth="1"/>
    <col min="4" max="4" width="33.7109375" customWidth="1"/>
    <col min="5" max="5" width="34.7109375" customWidth="1"/>
  </cols>
  <sheetData>
    <row r="1" spans="1:5" x14ac:dyDescent="0.25">
      <c r="A1" t="s">
        <v>66</v>
      </c>
    </row>
    <row r="3" spans="1:5" x14ac:dyDescent="0.25">
      <c r="A3" s="3" t="s">
        <v>28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25">
      <c r="A4" s="1" t="s">
        <v>29</v>
      </c>
      <c r="B4" s="30">
        <v>16422778</v>
      </c>
      <c r="C4" s="14">
        <v>228</v>
      </c>
      <c r="D4" s="48" t="s">
        <v>67</v>
      </c>
      <c r="E4" s="15">
        <v>0.311</v>
      </c>
    </row>
    <row r="5" spans="1:5" x14ac:dyDescent="0.25">
      <c r="A5" s="1" t="s">
        <v>31</v>
      </c>
      <c r="B5" s="30">
        <v>9889347</v>
      </c>
      <c r="C5" s="14">
        <v>114</v>
      </c>
      <c r="D5" s="48" t="s">
        <v>68</v>
      </c>
      <c r="E5" s="15">
        <v>0.34200000000000003</v>
      </c>
    </row>
    <row r="6" spans="1:5" x14ac:dyDescent="0.25">
      <c r="A6" s="1" t="s">
        <v>33</v>
      </c>
      <c r="B6" s="30">
        <v>15413191</v>
      </c>
      <c r="C6" s="14">
        <v>198</v>
      </c>
      <c r="D6" s="48" t="s">
        <v>47</v>
      </c>
      <c r="E6" s="15">
        <v>5.0999999999999997E-2</v>
      </c>
    </row>
    <row r="7" spans="1:5" x14ac:dyDescent="0.25">
      <c r="A7" s="1" t="s">
        <v>35</v>
      </c>
      <c r="B7" s="30">
        <v>2664546</v>
      </c>
      <c r="C7" s="14">
        <v>62</v>
      </c>
      <c r="D7" s="48" t="s">
        <v>52</v>
      </c>
      <c r="E7" s="15">
        <v>1.6E-2</v>
      </c>
    </row>
    <row r="8" spans="1:5" x14ac:dyDescent="0.25">
      <c r="A8" s="1" t="s">
        <v>37</v>
      </c>
      <c r="B8" s="30">
        <v>14182115</v>
      </c>
      <c r="C8" s="14">
        <v>289</v>
      </c>
      <c r="D8" s="48" t="s">
        <v>69</v>
      </c>
      <c r="E8" s="15">
        <v>0.16300000000000001</v>
      </c>
    </row>
    <row r="9" spans="1:5" x14ac:dyDescent="0.25">
      <c r="A9" s="1" t="s">
        <v>39</v>
      </c>
      <c r="B9" s="30">
        <v>25976917</v>
      </c>
      <c r="C9" s="14">
        <v>271</v>
      </c>
      <c r="D9" s="48" t="s">
        <v>70</v>
      </c>
      <c r="E9" s="15">
        <v>0.255</v>
      </c>
    </row>
    <row r="10" spans="1:5" x14ac:dyDescent="0.25">
      <c r="A10" s="1" t="s">
        <v>41</v>
      </c>
      <c r="B10" s="30">
        <v>54038857</v>
      </c>
      <c r="C10" s="14">
        <v>862</v>
      </c>
      <c r="D10" s="48" t="s">
        <v>71</v>
      </c>
      <c r="E10" s="15">
        <v>0.31</v>
      </c>
    </row>
    <row r="11" spans="1:5" x14ac:dyDescent="0.25">
      <c r="A11" s="1" t="s">
        <v>43</v>
      </c>
      <c r="B11" s="30">
        <v>746146</v>
      </c>
      <c r="C11" s="14">
        <v>11</v>
      </c>
      <c r="D11" s="48" t="s">
        <v>36</v>
      </c>
      <c r="E11" s="15">
        <v>0</v>
      </c>
    </row>
    <row r="12" spans="1:5" x14ac:dyDescent="0.25">
      <c r="A12" s="1" t="s">
        <v>44</v>
      </c>
      <c r="B12" s="30">
        <v>10481613</v>
      </c>
      <c r="C12" s="14">
        <v>137</v>
      </c>
      <c r="D12" s="48" t="s">
        <v>72</v>
      </c>
      <c r="E12" s="15">
        <v>0.26300000000000001</v>
      </c>
    </row>
    <row r="13" spans="1:5" x14ac:dyDescent="0.25">
      <c r="A13" s="1" t="s">
        <v>45</v>
      </c>
      <c r="B13" s="30">
        <v>6695402</v>
      </c>
      <c r="C13" s="14">
        <v>93</v>
      </c>
      <c r="D13" s="48" t="s">
        <v>38</v>
      </c>
      <c r="E13" s="15">
        <v>0.151</v>
      </c>
    </row>
    <row r="14" spans="1:5" x14ac:dyDescent="0.25">
      <c r="A14" s="1" t="s">
        <v>46</v>
      </c>
      <c r="B14" s="30">
        <v>24422442</v>
      </c>
      <c r="C14" s="14">
        <v>383</v>
      </c>
      <c r="D14" s="48" t="s">
        <v>73</v>
      </c>
      <c r="E14" s="15">
        <v>9.0999999999999998E-2</v>
      </c>
    </row>
    <row r="15" spans="1:5" x14ac:dyDescent="0.25">
      <c r="A15" s="1" t="s">
        <v>48</v>
      </c>
      <c r="B15" s="30">
        <v>27810890</v>
      </c>
      <c r="C15" s="14">
        <v>443</v>
      </c>
      <c r="D15" s="48" t="s">
        <v>74</v>
      </c>
      <c r="E15" s="15">
        <v>9.5000000000000001E-2</v>
      </c>
    </row>
    <row r="16" spans="1:5" x14ac:dyDescent="0.25">
      <c r="A16" s="1" t="s">
        <v>50</v>
      </c>
      <c r="B16" s="30">
        <v>5341978</v>
      </c>
      <c r="C16" s="14">
        <v>94</v>
      </c>
      <c r="D16" s="48" t="s">
        <v>52</v>
      </c>
      <c r="E16" s="15">
        <v>4.2999999999999997E-2</v>
      </c>
    </row>
    <row r="17" spans="1:5" x14ac:dyDescent="0.25">
      <c r="A17" s="1" t="s">
        <v>51</v>
      </c>
      <c r="B17" s="30">
        <v>3592842</v>
      </c>
      <c r="C17" s="14">
        <v>41</v>
      </c>
      <c r="D17" s="48" t="s">
        <v>75</v>
      </c>
      <c r="E17" s="15">
        <v>0.14599999999999999</v>
      </c>
    </row>
    <row r="18" spans="1:5" x14ac:dyDescent="0.25">
      <c r="A18" s="1" t="s">
        <v>53</v>
      </c>
      <c r="B18" s="30">
        <v>18178318</v>
      </c>
      <c r="C18" s="14">
        <v>265</v>
      </c>
      <c r="D18" s="48" t="s">
        <v>76</v>
      </c>
      <c r="E18" s="15">
        <v>0.155</v>
      </c>
    </row>
    <row r="19" spans="1:5" ht="15.75" thickBot="1" x14ac:dyDescent="0.3">
      <c r="A19" s="1" t="s">
        <v>55</v>
      </c>
      <c r="B19" s="59">
        <v>8450647</v>
      </c>
      <c r="C19" s="59">
        <v>116</v>
      </c>
      <c r="D19" s="64" t="s">
        <v>32</v>
      </c>
      <c r="E19" s="32">
        <v>0.06</v>
      </c>
    </row>
    <row r="20" spans="1:5" ht="15.75" thickBot="1" x14ac:dyDescent="0.3">
      <c r="A20" s="65" t="s">
        <v>171</v>
      </c>
      <c r="B20" s="66">
        <v>244308029</v>
      </c>
      <c r="C20" s="66">
        <v>3594</v>
      </c>
      <c r="D20" s="67">
        <v>679</v>
      </c>
      <c r="E20" s="63">
        <v>0.189</v>
      </c>
    </row>
    <row r="21" spans="1:5" x14ac:dyDescent="0.25">
      <c r="A21" t="s">
        <v>13</v>
      </c>
    </row>
    <row r="23" spans="1:5" x14ac:dyDescent="0.25">
      <c r="A23" s="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3"/>
  <sheetViews>
    <sheetView workbookViewId="0"/>
  </sheetViews>
  <sheetFormatPr defaultColWidth="11.42578125" defaultRowHeight="15" x14ac:dyDescent="0.25"/>
  <cols>
    <col min="1" max="1" width="6.7109375" style="50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s="50" t="s">
        <v>77</v>
      </c>
    </row>
    <row r="3" spans="1:4" x14ac:dyDescent="0.25">
      <c r="A3" s="51" t="s">
        <v>1</v>
      </c>
      <c r="B3" s="2" t="s">
        <v>28</v>
      </c>
      <c r="C3" s="2" t="s">
        <v>2</v>
      </c>
      <c r="D3" s="4" t="s">
        <v>78</v>
      </c>
    </row>
    <row r="4" spans="1:4" x14ac:dyDescent="0.25">
      <c r="A4" s="46">
        <v>2021</v>
      </c>
      <c r="B4" t="s">
        <v>29</v>
      </c>
      <c r="C4" s="30">
        <v>10017236</v>
      </c>
      <c r="D4" s="16">
        <v>2880432</v>
      </c>
    </row>
    <row r="5" spans="1:4" x14ac:dyDescent="0.25">
      <c r="A5" s="46">
        <v>2021</v>
      </c>
      <c r="B5" t="s">
        <v>31</v>
      </c>
      <c r="C5" s="30">
        <v>6085076</v>
      </c>
      <c r="D5" s="16">
        <v>2047900</v>
      </c>
    </row>
    <row r="6" spans="1:4" x14ac:dyDescent="0.25">
      <c r="A6" s="46">
        <v>2021</v>
      </c>
      <c r="B6" t="s">
        <v>33</v>
      </c>
      <c r="C6" s="30">
        <v>6745920</v>
      </c>
      <c r="D6" s="16">
        <v>2076382</v>
      </c>
    </row>
    <row r="7" spans="1:4" x14ac:dyDescent="0.25">
      <c r="A7" s="46">
        <v>2021</v>
      </c>
      <c r="B7" t="s">
        <v>35</v>
      </c>
      <c r="C7" s="30">
        <v>806260</v>
      </c>
      <c r="D7" s="16">
        <v>999205</v>
      </c>
    </row>
    <row r="8" spans="1:4" x14ac:dyDescent="0.25">
      <c r="A8" s="46">
        <v>2021</v>
      </c>
      <c r="B8" t="s">
        <v>37</v>
      </c>
      <c r="C8" s="30">
        <v>7937306</v>
      </c>
      <c r="D8" s="16">
        <v>2416902</v>
      </c>
    </row>
    <row r="9" spans="1:4" x14ac:dyDescent="0.25">
      <c r="A9" s="46">
        <v>2021</v>
      </c>
      <c r="B9" t="s">
        <v>39</v>
      </c>
      <c r="C9" s="30">
        <v>21057154</v>
      </c>
      <c r="D9" s="16">
        <v>3407727</v>
      </c>
    </row>
    <row r="10" spans="1:4" x14ac:dyDescent="0.25">
      <c r="A10" s="46">
        <v>2021</v>
      </c>
      <c r="B10" t="s">
        <v>41</v>
      </c>
      <c r="C10" s="30">
        <v>42496758</v>
      </c>
      <c r="D10" s="16">
        <v>5419721</v>
      </c>
    </row>
    <row r="11" spans="1:4" x14ac:dyDescent="0.25">
      <c r="A11" s="46">
        <v>2021</v>
      </c>
      <c r="B11" t="s">
        <v>43</v>
      </c>
      <c r="C11" s="30">
        <v>1890927</v>
      </c>
      <c r="D11" s="16">
        <v>969410</v>
      </c>
    </row>
    <row r="12" spans="1:4" x14ac:dyDescent="0.25">
      <c r="A12" s="46">
        <v>2021</v>
      </c>
      <c r="B12" t="s">
        <v>44</v>
      </c>
      <c r="C12" s="30">
        <v>5385809</v>
      </c>
      <c r="D12" s="16">
        <v>2110694</v>
      </c>
    </row>
    <row r="13" spans="1:4" x14ac:dyDescent="0.25">
      <c r="A13" s="46">
        <v>2021</v>
      </c>
      <c r="B13" t="s">
        <v>45</v>
      </c>
      <c r="C13" s="30">
        <v>2638335</v>
      </c>
      <c r="D13" s="16">
        <v>1165262</v>
      </c>
    </row>
    <row r="14" spans="1:4" x14ac:dyDescent="0.25">
      <c r="A14" s="46">
        <v>2021</v>
      </c>
      <c r="B14" t="s">
        <v>46</v>
      </c>
      <c r="C14" s="30">
        <v>11612069</v>
      </c>
      <c r="D14" s="16">
        <v>2346982</v>
      </c>
    </row>
    <row r="15" spans="1:4" x14ac:dyDescent="0.25">
      <c r="A15" s="46">
        <v>2021</v>
      </c>
      <c r="B15" t="s">
        <v>48</v>
      </c>
      <c r="C15" s="30">
        <v>16386322</v>
      </c>
      <c r="D15" s="16">
        <v>4455877</v>
      </c>
    </row>
    <row r="16" spans="1:4" x14ac:dyDescent="0.25">
      <c r="A16" s="46">
        <v>2021</v>
      </c>
      <c r="B16" t="s">
        <v>50</v>
      </c>
      <c r="C16" s="30">
        <v>1001346</v>
      </c>
      <c r="D16" s="16">
        <v>1212564</v>
      </c>
    </row>
    <row r="17" spans="1:4" x14ac:dyDescent="0.25">
      <c r="A17" s="46">
        <v>2021</v>
      </c>
      <c r="B17" t="s">
        <v>51</v>
      </c>
      <c r="C17" s="30">
        <v>1736684</v>
      </c>
      <c r="D17" s="16">
        <v>1405359</v>
      </c>
    </row>
    <row r="18" spans="1:4" x14ac:dyDescent="0.25">
      <c r="A18" s="46">
        <v>2021</v>
      </c>
      <c r="B18" t="s">
        <v>53</v>
      </c>
      <c r="C18" s="30">
        <v>8758544</v>
      </c>
      <c r="D18" s="16">
        <v>3489074</v>
      </c>
    </row>
    <row r="19" spans="1:4" x14ac:dyDescent="0.25">
      <c r="A19" s="47">
        <v>2021</v>
      </c>
      <c r="B19" s="7" t="s">
        <v>55</v>
      </c>
      <c r="C19" s="31">
        <v>4548225</v>
      </c>
      <c r="D19" s="17">
        <v>1676920</v>
      </c>
    </row>
    <row r="21" spans="1:4" x14ac:dyDescent="0.25">
      <c r="A21" s="50" t="s">
        <v>79</v>
      </c>
    </row>
    <row r="23" spans="1:4" x14ac:dyDescent="0.25">
      <c r="A2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"/>
  <sheetViews>
    <sheetView workbookViewId="0"/>
  </sheetViews>
  <sheetFormatPr defaultColWidth="11.42578125" defaultRowHeight="15" x14ac:dyDescent="0.25"/>
  <cols>
    <col min="1" max="1" width="6.7109375" style="50" customWidth="1"/>
    <col min="2" max="2" width="30.7109375" customWidth="1"/>
    <col min="3" max="3" width="20.7109375" customWidth="1"/>
    <col min="4" max="4" width="17.7109375" customWidth="1"/>
  </cols>
  <sheetData>
    <row r="1" spans="1:4" x14ac:dyDescent="0.25">
      <c r="A1" s="50" t="s">
        <v>80</v>
      </c>
    </row>
    <row r="3" spans="1:4" x14ac:dyDescent="0.25">
      <c r="A3" s="51" t="s">
        <v>1</v>
      </c>
      <c r="B3" s="2" t="s">
        <v>28</v>
      </c>
      <c r="C3" s="2" t="s">
        <v>2</v>
      </c>
      <c r="D3" s="4" t="s">
        <v>78</v>
      </c>
    </row>
    <row r="4" spans="1:4" x14ac:dyDescent="0.25">
      <c r="A4" s="46">
        <v>2022</v>
      </c>
      <c r="B4" t="s">
        <v>29</v>
      </c>
      <c r="C4" s="30">
        <v>14179915</v>
      </c>
      <c r="D4" s="18">
        <v>2888033</v>
      </c>
    </row>
    <row r="5" spans="1:4" x14ac:dyDescent="0.25">
      <c r="A5" s="46">
        <v>2022</v>
      </c>
      <c r="B5" t="s">
        <v>31</v>
      </c>
      <c r="C5" s="30">
        <v>7099550</v>
      </c>
      <c r="D5" s="18">
        <v>2006876</v>
      </c>
    </row>
    <row r="6" spans="1:4" x14ac:dyDescent="0.25">
      <c r="A6" s="46">
        <v>2022</v>
      </c>
      <c r="B6" t="s">
        <v>33</v>
      </c>
      <c r="C6" s="30">
        <v>9495971</v>
      </c>
      <c r="D6" s="18">
        <v>2024637</v>
      </c>
    </row>
    <row r="7" spans="1:4" x14ac:dyDescent="0.25">
      <c r="A7" s="46">
        <v>2022</v>
      </c>
      <c r="B7" t="s">
        <v>35</v>
      </c>
      <c r="C7" s="30">
        <v>2267884</v>
      </c>
      <c r="D7" s="18">
        <v>979976</v>
      </c>
    </row>
    <row r="8" spans="1:4" x14ac:dyDescent="0.25">
      <c r="A8" s="46">
        <v>2022</v>
      </c>
      <c r="B8" t="s">
        <v>37</v>
      </c>
      <c r="C8" s="30">
        <v>13552674</v>
      </c>
      <c r="D8" s="18">
        <v>2378483</v>
      </c>
    </row>
    <row r="9" spans="1:4" x14ac:dyDescent="0.25">
      <c r="A9" s="46">
        <v>2022</v>
      </c>
      <c r="B9" t="s">
        <v>39</v>
      </c>
      <c r="C9" s="30">
        <v>31877471</v>
      </c>
      <c r="D9" s="18">
        <v>3429014</v>
      </c>
    </row>
    <row r="10" spans="1:4" x14ac:dyDescent="0.25">
      <c r="A10" s="46">
        <v>2022</v>
      </c>
      <c r="B10" t="s">
        <v>41</v>
      </c>
      <c r="C10" s="30">
        <v>49797602</v>
      </c>
      <c r="D10" s="18">
        <v>5510612</v>
      </c>
    </row>
    <row r="11" spans="1:4" x14ac:dyDescent="0.25">
      <c r="A11" s="46">
        <v>2022</v>
      </c>
      <c r="B11" t="s">
        <v>43</v>
      </c>
      <c r="C11" s="30">
        <v>1435384</v>
      </c>
      <c r="D11" s="18">
        <v>942441</v>
      </c>
    </row>
    <row r="12" spans="1:4" x14ac:dyDescent="0.25">
      <c r="A12" s="46">
        <v>2022</v>
      </c>
      <c r="B12" t="s">
        <v>44</v>
      </c>
      <c r="C12" s="30">
        <v>8191219</v>
      </c>
      <c r="D12" s="18">
        <v>2079098</v>
      </c>
    </row>
    <row r="13" spans="1:4" x14ac:dyDescent="0.25">
      <c r="A13" s="46">
        <v>2022</v>
      </c>
      <c r="B13" t="s">
        <v>45</v>
      </c>
      <c r="C13" s="30">
        <v>4318260</v>
      </c>
      <c r="D13" s="18">
        <v>1143355</v>
      </c>
    </row>
    <row r="14" spans="1:4" x14ac:dyDescent="0.25">
      <c r="A14" s="46">
        <v>2022</v>
      </c>
      <c r="B14" t="s">
        <v>46</v>
      </c>
      <c r="C14" s="30">
        <v>20123591</v>
      </c>
      <c r="D14" s="18">
        <v>2358307</v>
      </c>
    </row>
    <row r="15" spans="1:4" x14ac:dyDescent="0.25">
      <c r="A15" s="46">
        <v>2022</v>
      </c>
      <c r="B15" t="s">
        <v>48</v>
      </c>
      <c r="C15" s="30">
        <v>17182042</v>
      </c>
      <c r="D15" s="18">
        <v>4346702</v>
      </c>
    </row>
    <row r="16" spans="1:4" x14ac:dyDescent="0.25">
      <c r="A16" s="46">
        <v>2022</v>
      </c>
      <c r="B16" t="s">
        <v>50</v>
      </c>
      <c r="C16" s="30">
        <v>2480466</v>
      </c>
      <c r="D16" s="18">
        <v>1178164</v>
      </c>
    </row>
    <row r="17" spans="1:4" x14ac:dyDescent="0.25">
      <c r="A17" s="46">
        <v>2022</v>
      </c>
      <c r="B17" t="s">
        <v>51</v>
      </c>
      <c r="C17" s="30">
        <v>2407788</v>
      </c>
      <c r="D17" s="18">
        <v>1366430</v>
      </c>
    </row>
    <row r="18" spans="1:4" x14ac:dyDescent="0.25">
      <c r="A18" s="46">
        <v>2022</v>
      </c>
      <c r="B18" t="s">
        <v>53</v>
      </c>
      <c r="C18" s="30">
        <v>10163218</v>
      </c>
      <c r="D18" s="18">
        <v>3493577</v>
      </c>
    </row>
    <row r="19" spans="1:4" x14ac:dyDescent="0.25">
      <c r="A19" s="47">
        <v>2022</v>
      </c>
      <c r="B19" s="7" t="s">
        <v>55</v>
      </c>
      <c r="C19" s="31">
        <v>5869705</v>
      </c>
      <c r="D19" s="19">
        <v>1640622</v>
      </c>
    </row>
    <row r="21" spans="1:4" x14ac:dyDescent="0.25">
      <c r="A21" s="50" t="s">
        <v>79</v>
      </c>
    </row>
    <row r="23" spans="1:4" x14ac:dyDescent="0.25">
      <c r="A23" s="5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treści</vt:lpstr>
      <vt:lpstr>Tabela 2.1</vt:lpstr>
      <vt:lpstr>Wykres 2.1</vt:lpstr>
      <vt:lpstr>Wykres 2.2</vt:lpstr>
      <vt:lpstr>Tabela 2.2</vt:lpstr>
      <vt:lpstr>Tabela 2.3</vt:lpstr>
      <vt:lpstr>Tabela 2.4</vt:lpstr>
      <vt:lpstr>Wykres 2.3a</vt:lpstr>
      <vt:lpstr>Wykres 2.3b</vt:lpstr>
      <vt:lpstr>Wykres 2.3c</vt:lpstr>
      <vt:lpstr>Wykres 2.4a</vt:lpstr>
      <vt:lpstr>Wykres 2.4b</vt:lpstr>
      <vt:lpstr>Wykres 2.4c</vt:lpstr>
      <vt:lpstr>Tabela 2.5</vt:lpstr>
      <vt:lpstr>Tabela 2.6</vt:lpstr>
      <vt:lpstr>Tabela 2.7</vt:lpstr>
      <vt:lpstr>Tabela 2.8</vt:lpstr>
      <vt:lpstr>Wykres 2.5</vt:lpstr>
      <vt:lpstr>Wykres 2.6</vt:lpstr>
      <vt:lpstr>Wykres 2.7</vt:lpstr>
      <vt:lpstr>Wykres 2.8</vt:lpstr>
      <vt:lpstr>Tabela 2.9</vt:lpstr>
      <vt:lpstr>Wykres 2.9</vt:lpstr>
      <vt:lpstr>Tabela 2.10</vt:lpstr>
      <vt:lpstr>Tabela 2.11</vt:lpstr>
      <vt:lpstr>Tabela 2.12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2024-10-22T14:50:58Z</dcterms:created>
  <dcterms:modified xsi:type="dcterms:W3CDTF">2024-12-12T11:56:01Z</dcterms:modified>
</cp:coreProperties>
</file>